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9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0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tables/table6.xml" ContentType="application/vnd.openxmlformats-officedocument.spreadsheetml.table+xml"/>
  <Override PartName="/xl/charts/chart11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\\vdi-fileserver\userdata\muhammadarqum\Desktop\"/>
    </mc:Choice>
  </mc:AlternateContent>
  <xr:revisionPtr revIDLastSave="0" documentId="8_{DDCBD0F2-0102-4203-A504-15759FF54140}" xr6:coauthVersionLast="36" xr6:coauthVersionMax="36" xr10:uidLastSave="{00000000-0000-0000-0000-000000000000}"/>
  <bookViews>
    <workbookView xWindow="0" yWindow="0" windowWidth="20490" windowHeight="7545" firstSheet="1" activeTab="3" xr2:uid="{00000000-000D-0000-FFFF-FFFF00000000}"/>
  </bookViews>
  <sheets>
    <sheet name="Sheet1" sheetId="3" state="hidden" r:id="rId1"/>
    <sheet name="TRANSACTIONS" sheetId="1" r:id="rId2"/>
    <sheet name="DASHBOARD" sheetId="2" r:id="rId3"/>
    <sheet name="YEARLY FINANCIAL OVERVIEW" sheetId="8" r:id="rId4"/>
  </sheets>
  <definedNames>
    <definedName name="_xlnm._FilterDatabase" localSheetId="0" hidden="1">Sheet1!$C$3:$D$6</definedName>
    <definedName name="EXPENSESSSS">Table7[EXPENSES]</definedName>
    <definedName name="EXPENSESTOTAL">Table7[TOTAL AMOUNT]</definedName>
    <definedName name="incomes">Table6[INCOME]</definedName>
    <definedName name="incomestotal">Table6[TOTAL AMOUNT]</definedName>
  </definedName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D19" i="1"/>
  <c r="C18" i="1"/>
  <c r="D18" i="1"/>
  <c r="C17" i="1"/>
  <c r="D17" i="1"/>
  <c r="C16" i="1" l="1"/>
  <c r="D16" i="1"/>
  <c r="D10" i="8" s="1"/>
  <c r="D11" i="8"/>
  <c r="D15" i="8"/>
  <c r="D7" i="8"/>
  <c r="C17" i="8"/>
  <c r="C18" i="8"/>
  <c r="C8" i="8"/>
  <c r="C9" i="8"/>
  <c r="C10" i="8"/>
  <c r="C11" i="8"/>
  <c r="E11" i="8" s="1"/>
  <c r="C12" i="8"/>
  <c r="C13" i="8"/>
  <c r="C14" i="8"/>
  <c r="C7" i="8"/>
  <c r="C15" i="1"/>
  <c r="D15" i="1"/>
  <c r="R4" i="3" a="1"/>
  <c r="P4" i="3" a="1"/>
  <c r="E7" i="8" l="1"/>
  <c r="C16" i="8"/>
  <c r="D17" i="8"/>
  <c r="E17" i="8" s="1"/>
  <c r="D13" i="8"/>
  <c r="E13" i="8" s="1"/>
  <c r="D9" i="8"/>
  <c r="E9" i="8" s="1"/>
  <c r="C15" i="8"/>
  <c r="E15" i="8" s="1"/>
  <c r="D16" i="8"/>
  <c r="D12" i="8"/>
  <c r="E12" i="8" s="1"/>
  <c r="D8" i="8"/>
  <c r="E8" i="8" s="1"/>
  <c r="E10" i="8"/>
  <c r="D18" i="8"/>
  <c r="E18" i="8" s="1"/>
  <c r="D14" i="8"/>
  <c r="E14" i="8" s="1"/>
  <c r="C14" i="1"/>
  <c r="D14" i="1"/>
  <c r="C13" i="1"/>
  <c r="D13" i="1"/>
  <c r="C12" i="1"/>
  <c r="D12" i="1"/>
  <c r="B16" i="2"/>
  <c r="C16" i="2" s="1"/>
  <c r="M4" i="3" a="1"/>
  <c r="J4" i="3" a="1"/>
  <c r="D19" i="8" l="1"/>
  <c r="C19" i="8"/>
  <c r="E16" i="8"/>
  <c r="E19" i="8" s="1"/>
  <c r="C11" i="1"/>
  <c r="D11" i="1"/>
  <c r="C10" i="1"/>
  <c r="D10" i="1"/>
  <c r="B44" i="2"/>
  <c r="C44" i="2" s="1"/>
  <c r="B45" i="2"/>
  <c r="C45" i="2" s="1"/>
  <c r="E44" i="2"/>
  <c r="F44" i="2" s="1"/>
  <c r="E45" i="2"/>
  <c r="F45" i="2" s="1"/>
  <c r="G15" i="8" l="1"/>
  <c r="G8" i="8"/>
  <c r="G11" i="8"/>
  <c r="G18" i="8"/>
  <c r="E14" i="2"/>
  <c r="F14" i="2" s="1"/>
  <c r="E34" i="2"/>
  <c r="F34" i="2" s="1"/>
  <c r="E35" i="2"/>
  <c r="F35" i="2" s="1"/>
  <c r="E36" i="2"/>
  <c r="E37" i="2"/>
  <c r="F37" i="2" s="1"/>
  <c r="E38" i="2"/>
  <c r="F38" i="2" s="1"/>
  <c r="E39" i="2"/>
  <c r="F39" i="2" s="1"/>
  <c r="E40" i="2"/>
  <c r="F40" i="2" s="1"/>
  <c r="E41" i="2"/>
  <c r="E42" i="2"/>
  <c r="F42" i="2" s="1"/>
  <c r="E43" i="2"/>
  <c r="F43" i="2" s="1"/>
  <c r="F36" i="2"/>
  <c r="F41" i="2"/>
  <c r="B37" i="2"/>
  <c r="C37" i="2" s="1"/>
  <c r="B38" i="2"/>
  <c r="C38" i="2" s="1"/>
  <c r="B39" i="2"/>
  <c r="C39" i="2" s="1"/>
  <c r="B40" i="2"/>
  <c r="C40" i="2" s="1"/>
  <c r="B41" i="2"/>
  <c r="C41" i="2" s="1"/>
  <c r="B42" i="2"/>
  <c r="C42" i="2" s="1"/>
  <c r="B43" i="2"/>
  <c r="C43" i="2" s="1"/>
  <c r="B34" i="2"/>
  <c r="C34" i="2" s="1"/>
  <c r="B35" i="2"/>
  <c r="C35" i="2" s="1"/>
  <c r="B36" i="2"/>
  <c r="C36" i="2" s="1"/>
  <c r="B20" i="2"/>
  <c r="C20" i="2" s="1"/>
  <c r="B21" i="2"/>
  <c r="C21" i="2" s="1"/>
  <c r="B22" i="2"/>
  <c r="C22" i="2" s="1"/>
  <c r="B23" i="2"/>
  <c r="C23" i="2" s="1"/>
  <c r="B24" i="2"/>
  <c r="C24" i="2" s="1"/>
  <c r="B25" i="2"/>
  <c r="C25" i="2" s="1"/>
  <c r="B26" i="2"/>
  <c r="C26" i="2" s="1"/>
  <c r="B27" i="2"/>
  <c r="C27" i="2" s="1"/>
  <c r="B28" i="2"/>
  <c r="C28" i="2" s="1"/>
  <c r="B29" i="2"/>
  <c r="C29" i="2" s="1"/>
  <c r="B30" i="2"/>
  <c r="C30" i="2" s="1"/>
  <c r="B31" i="2"/>
  <c r="C31" i="2" s="1"/>
  <c r="B32" i="2"/>
  <c r="C32" i="2" s="1"/>
  <c r="B33" i="2"/>
  <c r="C33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F32" i="2" s="1"/>
  <c r="E33" i="2"/>
  <c r="F33" i="2" s="1"/>
  <c r="B15" i="2"/>
  <c r="C15" i="2" s="1"/>
  <c r="B17" i="2"/>
  <c r="C17" i="2" s="1"/>
  <c r="B18" i="2"/>
  <c r="C18" i="2" s="1"/>
  <c r="B19" i="2"/>
  <c r="C19" i="2" s="1"/>
  <c r="B14" i="2"/>
  <c r="C14" i="2" s="1"/>
  <c r="D9" i="1"/>
  <c r="C9" i="1"/>
  <c r="J7" i="2" l="1"/>
  <c r="H7" i="2"/>
  <c r="R6" i="3"/>
  <c r="R4" i="3"/>
  <c r="R5" i="3"/>
  <c r="P4" i="3"/>
  <c r="P6" i="3"/>
  <c r="P5" i="3"/>
  <c r="M4" i="3"/>
  <c r="M5" i="3"/>
  <c r="M6" i="3"/>
  <c r="J4" i="3"/>
  <c r="J5" i="3"/>
  <c r="J6" i="3"/>
  <c r="D4" i="3" a="1"/>
  <c r="D4" i="3" s="1"/>
  <c r="C4" i="3" s="1"/>
  <c r="G4" i="3" a="1"/>
  <c r="G4" i="3" s="1"/>
  <c r="F4" i="3" s="1"/>
  <c r="H9" i="2"/>
  <c r="J9" i="2"/>
  <c r="F5" i="2"/>
  <c r="F7" i="2"/>
  <c r="G5" i="3" l="1"/>
  <c r="F5" i="3" s="1"/>
  <c r="I5" i="3"/>
  <c r="Q5" i="3"/>
  <c r="I6" i="3"/>
  <c r="Q6" i="3"/>
  <c r="I4" i="3"/>
  <c r="Q4" i="3"/>
  <c r="L4" i="3" a="1"/>
  <c r="L4" i="3" s="1"/>
  <c r="O4" i="3"/>
  <c r="L6" i="3" a="1"/>
  <c r="L6" i="3" s="1"/>
  <c r="O6" i="3"/>
  <c r="L5" i="3" a="1"/>
  <c r="L5" i="3" s="1"/>
  <c r="O5" i="3"/>
  <c r="D6" i="3"/>
  <c r="G6" i="3"/>
  <c r="F6" i="3" s="1"/>
  <c r="D5" i="3"/>
  <c r="C5" i="3" s="1"/>
  <c r="F9" i="2"/>
  <c r="C6" i="3" l="1"/>
  <c r="D7" i="3"/>
</calcChain>
</file>

<file path=xl/sharedStrings.xml><?xml version="1.0" encoding="utf-8"?>
<sst xmlns="http://schemas.openxmlformats.org/spreadsheetml/2006/main" count="100" uniqueCount="65">
  <si>
    <t>DATE</t>
  </si>
  <si>
    <t>YEAR</t>
  </si>
  <si>
    <t>MONTH</t>
  </si>
  <si>
    <t>ITEM</t>
  </si>
  <si>
    <t>CATEGORY</t>
  </si>
  <si>
    <t>AMOUNT</t>
  </si>
  <si>
    <t>REMARKS</t>
  </si>
  <si>
    <t>INCOME</t>
  </si>
  <si>
    <t>EXPENSE</t>
  </si>
  <si>
    <t>N/A</t>
  </si>
  <si>
    <t>TOTAL INCOME</t>
  </si>
  <si>
    <t>Start Date</t>
  </si>
  <si>
    <t>End Date</t>
  </si>
  <si>
    <t>Major Source Of Income</t>
  </si>
  <si>
    <t>Major Source Of Expense</t>
  </si>
  <si>
    <t>EXPENSES</t>
  </si>
  <si>
    <t>TOTAL AMOUNT</t>
  </si>
  <si>
    <t>TOTAL EXPENSES</t>
  </si>
  <si>
    <t>My DashBoard</t>
  </si>
  <si>
    <t>PROFIT / LOSS</t>
  </si>
  <si>
    <t>Client Payments</t>
  </si>
  <si>
    <t>Platform Income</t>
  </si>
  <si>
    <t>Affiliate Income</t>
  </si>
  <si>
    <t>Software &amp; Tools</t>
  </si>
  <si>
    <t>Marketing &amp; Ads</t>
  </si>
  <si>
    <t>Hardware &amp; Equipment</t>
  </si>
  <si>
    <t>Internet &amp; Utilities</t>
  </si>
  <si>
    <t>Learning &amp; Courses</t>
  </si>
  <si>
    <t>Client Expenses</t>
  </si>
  <si>
    <t>Travel &amp; Meals</t>
  </si>
  <si>
    <t>Taxes &amp; Fees</t>
  </si>
  <si>
    <t>Row Labels</t>
  </si>
  <si>
    <t>Grand Total</t>
  </si>
  <si>
    <t>Feb</t>
  </si>
  <si>
    <t>Amount</t>
  </si>
  <si>
    <t>Top 3 Expenses</t>
  </si>
  <si>
    <t>Top 3 Income</t>
  </si>
  <si>
    <t>Coaching Income</t>
  </si>
  <si>
    <t>My Transactions!</t>
  </si>
  <si>
    <t>TOP3 EXPENSES</t>
  </si>
  <si>
    <t>TOTAL</t>
  </si>
  <si>
    <t>My Income &amp; Expense List!</t>
  </si>
  <si>
    <t>expense</t>
  </si>
  <si>
    <t>total</t>
  </si>
  <si>
    <t>Mar</t>
  </si>
  <si>
    <t>Apr</t>
  </si>
  <si>
    <t>Jun</t>
  </si>
  <si>
    <t>Sep</t>
  </si>
  <si>
    <t>SELECT YEAR</t>
  </si>
  <si>
    <t>Total Income</t>
  </si>
  <si>
    <t>Total Expense</t>
  </si>
  <si>
    <t>Net Balance</t>
  </si>
  <si>
    <t>Jan</t>
  </si>
  <si>
    <t>May</t>
  </si>
  <si>
    <t>Jul</t>
  </si>
  <si>
    <t>Aug</t>
  </si>
  <si>
    <t>Oct</t>
  </si>
  <si>
    <t>Nov</t>
  </si>
  <si>
    <t>Dec</t>
  </si>
  <si>
    <t>Total</t>
  </si>
  <si>
    <t>Transactions</t>
  </si>
  <si>
    <t>Most Expensive Month</t>
  </si>
  <si>
    <t>Most Profitable Month</t>
  </si>
  <si>
    <t>Yearly Financial Overview</t>
  </si>
  <si>
    <t>Monthly Income vs Expense Overview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</si>
</sst>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[$]dd\-mmm\-yyyy;@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8"/>
      <color theme="1"/>
      <name val="Roboto"/>
    </font>
    <font>
      <b/>
      <sz val="18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0"/>
      <name val="Roboto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rgb="FF7030A0"/>
      <name val="Roboto"/>
    </font>
    <font>
      <b/>
      <sz val="48"/>
      <color theme="0"/>
      <name val="Roboto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Roboto"/>
    </font>
    <font>
      <b/>
      <sz val="14"/>
      <color theme="0"/>
      <name val="Roboto"/>
    </font>
    <font>
      <b/>
      <sz val="14"/>
      <color theme="1"/>
      <name val="Roboto"/>
    </font>
    <font>
      <b/>
      <sz val="18"/>
      <name val="RoBOTO"/>
    </font>
    <font>
      <b/>
      <sz val="18"/>
      <color rgb="FFFF0000"/>
      <name val="RoBOTO"/>
    </font>
    <font>
      <b/>
      <sz val="18"/>
      <color theme="1"/>
      <name val="Roboto"/>
    </font>
    <font>
      <b/>
      <sz val="18"/>
      <color theme="0"/>
      <name val="Roboto"/>
    </font>
    <font>
      <b/>
      <sz val="18"/>
      <color rgb="FF7030A0"/>
      <name val="Calibri"/>
      <family val="2"/>
      <scheme val="minor"/>
    </font>
    <font>
      <b/>
      <sz val="24"/>
      <color theme="0"/>
      <name val="Roboto"/>
    </font>
    <font>
      <b/>
      <sz val="11"/>
      <color theme="1"/>
      <name val="Calibri"/>
      <scheme val="minor"/>
    </font>
    <font>
      <sz val="11"/>
      <color rgb="FF00B050"/>
      <name val="Calibri"/>
      <family val="2"/>
      <scheme val="minor"/>
    </font>
    <font>
      <sz val="48"/>
      <color theme="0"/>
      <name val="RoBOTO"/>
    </font>
    <font>
      <b/>
      <sz val="20"/>
      <color theme="1"/>
      <name val="Calibri"/>
      <family val="2"/>
      <scheme val="minor"/>
    </font>
    <font>
      <b/>
      <sz val="26"/>
      <color rgb="FF7030A0"/>
      <name val="Roboto"/>
    </font>
    <font>
      <b/>
      <sz val="28"/>
      <color theme="0"/>
      <name val="Roboto"/>
    </font>
    <font>
      <b/>
      <sz val="2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Alignment="1">
      <alignment horizontal="left"/>
    </xf>
    <xf numFmtId="0" fontId="0" fillId="0" borderId="0" xfId="0" pivotButton="1"/>
    <xf numFmtId="164" fontId="0" fillId="0" borderId="0" xfId="1" applyNumberFormat="1" applyFont="1"/>
    <xf numFmtId="164" fontId="13" fillId="0" borderId="0" xfId="1" applyNumberFormat="1" applyFont="1"/>
    <xf numFmtId="0" fontId="25" fillId="0" borderId="0" xfId="0" applyFont="1"/>
    <xf numFmtId="0" fontId="0" fillId="6" borderId="0" xfId="0" applyFill="1"/>
    <xf numFmtId="164" fontId="25" fillId="0" borderId="0" xfId="1" applyNumberFormat="1" applyFont="1"/>
    <xf numFmtId="164" fontId="13" fillId="6" borderId="0" xfId="1" applyNumberFormat="1" applyFont="1" applyFill="1"/>
    <xf numFmtId="0" fontId="0" fillId="3" borderId="0" xfId="0" applyFill="1" applyBorder="1" applyAlignment="1" applyProtection="1">
      <alignment horizontal="left" vertical="center"/>
      <protection hidden="1"/>
    </xf>
    <xf numFmtId="0" fontId="12" fillId="2" borderId="10" xfId="0" applyFont="1" applyFill="1" applyBorder="1" applyAlignment="1" applyProtection="1">
      <alignment horizontal="left" vertical="top"/>
      <protection hidden="1"/>
    </xf>
    <xf numFmtId="0" fontId="0" fillId="3" borderId="0" xfId="0" applyFill="1" applyAlignment="1" applyProtection="1">
      <alignment horizontal="left" vertical="center"/>
      <protection hidden="1"/>
    </xf>
    <xf numFmtId="0" fontId="0" fillId="3" borderId="0" xfId="0" applyFill="1" applyProtection="1">
      <protection hidden="1"/>
    </xf>
    <xf numFmtId="0" fontId="0" fillId="7" borderId="0" xfId="0" applyFill="1" applyAlignment="1" applyProtection="1">
      <alignment horizontal="left" vertical="center"/>
      <protection hidden="1"/>
    </xf>
    <xf numFmtId="0" fontId="0" fillId="7" borderId="0" xfId="0" applyFill="1" applyProtection="1">
      <protection hidden="1"/>
    </xf>
    <xf numFmtId="0" fontId="0" fillId="7" borderId="0" xfId="0" applyFill="1" applyAlignment="1" applyProtection="1">
      <alignment horizontal="center"/>
      <protection hidden="1"/>
    </xf>
    <xf numFmtId="0" fontId="13" fillId="7" borderId="0" xfId="0" applyFont="1" applyFill="1" applyProtection="1">
      <protection hidden="1"/>
    </xf>
    <xf numFmtId="0" fontId="0" fillId="3" borderId="0" xfId="0" applyFill="1" applyAlignment="1" applyProtection="1">
      <alignment horizontal="center"/>
      <protection hidden="1"/>
    </xf>
    <xf numFmtId="0" fontId="13" fillId="3" borderId="0" xfId="0" applyFont="1" applyFill="1" applyProtection="1">
      <protection hidden="1"/>
    </xf>
    <xf numFmtId="0" fontId="23" fillId="9" borderId="0" xfId="0" applyFont="1" applyFill="1" applyBorder="1" applyAlignment="1" applyProtection="1">
      <alignment horizontal="center" vertical="center"/>
      <protection hidden="1"/>
    </xf>
    <xf numFmtId="0" fontId="23" fillId="9" borderId="10" xfId="0" applyFont="1" applyFill="1" applyBorder="1" applyAlignment="1" applyProtection="1">
      <alignment horizontal="center" vertical="center"/>
      <protection hidden="1"/>
    </xf>
    <xf numFmtId="0" fontId="14" fillId="9" borderId="2" xfId="0" applyFont="1" applyFill="1" applyBorder="1" applyAlignment="1" applyProtection="1">
      <alignment horizontal="left" vertical="center"/>
      <protection hidden="1"/>
    </xf>
    <xf numFmtId="0" fontId="14" fillId="9" borderId="2" xfId="0" applyFont="1" applyFill="1" applyBorder="1" applyAlignment="1" applyProtection="1">
      <alignment horizontal="left"/>
      <protection hidden="1"/>
    </xf>
    <xf numFmtId="0" fontId="14" fillId="9" borderId="2" xfId="0" applyFont="1" applyFill="1" applyBorder="1" applyAlignment="1" applyProtection="1">
      <alignment horizontal="center"/>
      <protection hidden="1"/>
    </xf>
    <xf numFmtId="0" fontId="2" fillId="9" borderId="2" xfId="0" applyFont="1" applyFill="1" applyBorder="1" applyAlignment="1" applyProtection="1">
      <alignment horizontal="right"/>
      <protection hidden="1"/>
    </xf>
    <xf numFmtId="0" fontId="0" fillId="9" borderId="0" xfId="0" applyFill="1" applyProtection="1">
      <protection hidden="1"/>
    </xf>
    <xf numFmtId="166" fontId="0" fillId="3" borderId="0" xfId="0" applyNumberFormat="1" applyFill="1" applyAlignment="1" applyProtection="1">
      <alignment horizontal="left" vertical="center"/>
      <protection hidden="1"/>
    </xf>
    <xf numFmtId="164" fontId="13" fillId="3" borderId="0" xfId="1" applyNumberFormat="1" applyFont="1" applyFill="1" applyProtection="1">
      <protection hidden="1"/>
    </xf>
    <xf numFmtId="164" fontId="24" fillId="3" borderId="0" xfId="1" applyNumberFormat="1" applyFont="1" applyFill="1" applyProtection="1">
      <protection hidden="1"/>
    </xf>
    <xf numFmtId="0" fontId="12" fillId="3" borderId="0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Border="1" applyAlignment="1" applyProtection="1">
      <alignment horizontal="left" vertical="top" indent="17"/>
      <protection hidden="1"/>
    </xf>
    <xf numFmtId="0" fontId="22" fillId="3" borderId="0" xfId="0" applyFont="1" applyFill="1" applyBorder="1" applyAlignment="1" applyProtection="1">
      <alignment vertical="center"/>
      <protection hidden="1"/>
    </xf>
    <xf numFmtId="0" fontId="0" fillId="7" borderId="0" xfId="0" applyFill="1" applyAlignment="1" applyProtection="1">
      <alignment horizontal="center" vertical="center"/>
      <protection hidden="1"/>
    </xf>
    <xf numFmtId="0" fontId="0" fillId="7" borderId="0" xfId="0" applyFill="1" applyAlignment="1" applyProtection="1">
      <alignment horizontal="left" vertical="top"/>
      <protection hidden="1"/>
    </xf>
    <xf numFmtId="0" fontId="0" fillId="3" borderId="0" xfId="0" applyFill="1" applyAlignment="1" applyProtection="1">
      <alignment horizontal="center" vertical="center"/>
      <protection hidden="1"/>
    </xf>
    <xf numFmtId="0" fontId="21" fillId="2" borderId="2" xfId="0" applyFont="1" applyFill="1" applyBorder="1" applyAlignment="1" applyProtection="1">
      <alignment horizontal="center" vertical="center"/>
      <protection hidden="1"/>
    </xf>
    <xf numFmtId="2" fontId="17" fillId="4" borderId="1" xfId="0" applyNumberFormat="1" applyFont="1" applyFill="1" applyBorder="1" applyAlignment="1" applyProtection="1">
      <alignment vertical="center"/>
      <protection hidden="1"/>
    </xf>
    <xf numFmtId="165" fontId="20" fillId="0" borderId="1" xfId="1" applyNumberFormat="1" applyFont="1" applyFill="1" applyBorder="1" applyAlignment="1" applyProtection="1">
      <alignment horizontal="center" vertical="center"/>
      <protection hidden="1"/>
    </xf>
    <xf numFmtId="165" fontId="7" fillId="3" borderId="0" xfId="1" applyNumberFormat="1" applyFont="1" applyFill="1" applyBorder="1" applyAlignment="1" applyProtection="1">
      <alignment horizontal="center" vertical="center"/>
      <protection hidden="1"/>
    </xf>
    <xf numFmtId="2" fontId="21" fillId="5" borderId="0" xfId="0" applyNumberFormat="1" applyFont="1" applyFill="1" applyBorder="1" applyAlignment="1" applyProtection="1">
      <alignment horizontal="center" vertical="center"/>
      <protection hidden="1"/>
    </xf>
    <xf numFmtId="2" fontId="6" fillId="3" borderId="0" xfId="0" applyNumberFormat="1" applyFont="1" applyFill="1" applyBorder="1" applyAlignment="1" applyProtection="1">
      <alignment horizontal="center" vertical="center"/>
      <protection hidden="1"/>
    </xf>
    <xf numFmtId="2" fontId="21" fillId="6" borderId="0" xfId="0" applyNumberFormat="1" applyFont="1" applyFill="1" applyBorder="1" applyAlignment="1" applyProtection="1">
      <alignment horizontal="center" vertical="center"/>
      <protection hidden="1"/>
    </xf>
    <xf numFmtId="166" fontId="20" fillId="0" borderId="0" xfId="0" applyNumberFormat="1" applyFont="1" applyFill="1" applyBorder="1" applyAlignment="1" applyProtection="1">
      <alignment horizontal="center" vertical="center"/>
      <protection hidden="1"/>
    </xf>
    <xf numFmtId="2" fontId="21" fillId="5" borderId="10" xfId="0" applyNumberFormat="1" applyFont="1" applyFill="1" applyBorder="1" applyAlignment="1" applyProtection="1">
      <alignment horizontal="center" vertical="center"/>
      <protection hidden="1"/>
    </xf>
    <xf numFmtId="164" fontId="5" fillId="3" borderId="0" xfId="1" applyNumberFormat="1" applyFont="1" applyFill="1" applyBorder="1" applyAlignment="1" applyProtection="1">
      <alignment horizontal="center" vertical="center"/>
      <protection hidden="1"/>
    </xf>
    <xf numFmtId="2" fontId="21" fillId="6" borderId="10" xfId="0" applyNumberFormat="1" applyFont="1" applyFill="1" applyBorder="1" applyAlignment="1" applyProtection="1">
      <alignment horizontal="center" vertical="center"/>
      <protection hidden="1"/>
    </xf>
    <xf numFmtId="14" fontId="21" fillId="2" borderId="2" xfId="0" applyNumberFormat="1" applyFont="1" applyFill="1" applyBorder="1" applyAlignment="1" applyProtection="1">
      <alignment horizontal="center" vertical="center"/>
      <protection hidden="1"/>
    </xf>
    <xf numFmtId="165" fontId="19" fillId="0" borderId="1" xfId="1" applyNumberFormat="1" applyFont="1" applyFill="1" applyBorder="1" applyAlignment="1" applyProtection="1">
      <alignment horizontal="center" vertical="center"/>
      <protection hidden="1"/>
    </xf>
    <xf numFmtId="165" fontId="10" fillId="3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Border="1" applyAlignment="1" applyProtection="1">
      <alignment horizontal="center" vertical="center"/>
      <protection hidden="1"/>
    </xf>
    <xf numFmtId="164" fontId="8" fillId="3" borderId="0" xfId="1" applyNumberFormat="1" applyFont="1" applyFill="1" applyAlignment="1" applyProtection="1">
      <alignment horizontal="center" vertical="center"/>
      <protection hidden="1"/>
    </xf>
    <xf numFmtId="0" fontId="3" fillId="3" borderId="0" xfId="0" applyFont="1" applyFill="1" applyProtection="1">
      <protection hidden="1"/>
    </xf>
    <xf numFmtId="3" fontId="4" fillId="3" borderId="0" xfId="0" applyNumberFormat="1" applyFont="1" applyFill="1" applyAlignment="1" applyProtection="1">
      <alignment horizontal="center" vertical="center"/>
      <protection hidden="1"/>
    </xf>
    <xf numFmtId="0" fontId="11" fillId="0" borderId="9" xfId="0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Alignment="1" applyProtection="1">
      <alignment horizontal="center" vertical="center"/>
      <protection hidden="1"/>
    </xf>
    <xf numFmtId="164" fontId="0" fillId="3" borderId="0" xfId="1" applyNumberFormat="1" applyFont="1" applyFill="1" applyAlignment="1" applyProtection="1">
      <alignment horizontal="center" vertical="center"/>
      <protection hidden="1"/>
    </xf>
    <xf numFmtId="14" fontId="0" fillId="3" borderId="0" xfId="0" applyNumberFormat="1" applyFill="1" applyBorder="1" applyAlignment="1" applyProtection="1">
      <alignment horizontal="left" vertical="center"/>
      <protection hidden="1"/>
    </xf>
    <xf numFmtId="2" fontId="17" fillId="4" borderId="1" xfId="0" applyNumberFormat="1" applyFont="1" applyFill="1" applyBorder="1" applyAlignment="1" applyProtection="1">
      <alignment horizontal="left" vertical="center"/>
      <protection hidden="1"/>
    </xf>
    <xf numFmtId="165" fontId="18" fillId="8" borderId="1" xfId="1" applyNumberFormat="1" applyFont="1" applyFill="1" applyBorder="1" applyAlignment="1" applyProtection="1">
      <alignment horizontal="center" vertical="center"/>
      <protection hidden="1"/>
    </xf>
    <xf numFmtId="165" fontId="9" fillId="3" borderId="0" xfId="1" applyNumberFormat="1" applyFont="1" applyFill="1" applyBorder="1" applyAlignment="1" applyProtection="1">
      <alignment horizontal="center" vertical="center"/>
      <protection hidden="1"/>
    </xf>
    <xf numFmtId="3" fontId="20" fillId="4" borderId="11" xfId="0" applyNumberFormat="1" applyFont="1" applyFill="1" applyBorder="1" applyAlignment="1" applyProtection="1">
      <alignment horizontal="center" vertical="center"/>
      <protection hidden="1"/>
    </xf>
    <xf numFmtId="3" fontId="19" fillId="4" borderId="10" xfId="0" applyNumberFormat="1" applyFont="1" applyFill="1" applyBorder="1" applyAlignment="1" applyProtection="1">
      <alignment horizontal="center" vertical="center"/>
      <protection hidden="1"/>
    </xf>
    <xf numFmtId="0" fontId="16" fillId="2" borderId="3" xfId="0" applyFont="1" applyFill="1" applyBorder="1" applyAlignment="1" applyProtection="1">
      <alignment horizontal="left" vertical="center"/>
      <protection hidden="1"/>
    </xf>
    <xf numFmtId="0" fontId="16" fillId="2" borderId="4" xfId="0" applyFont="1" applyFill="1" applyBorder="1" applyAlignment="1" applyProtection="1">
      <alignment horizontal="right"/>
      <protection hidden="1"/>
    </xf>
    <xf numFmtId="0" fontId="0" fillId="3" borderId="0" xfId="0" applyFill="1" applyBorder="1" applyProtection="1">
      <protection hidden="1"/>
    </xf>
    <xf numFmtId="0" fontId="16" fillId="2" borderId="3" xfId="0" applyFont="1" applyFill="1" applyBorder="1" applyAlignment="1" applyProtection="1">
      <alignment vertical="center"/>
      <protection hidden="1"/>
    </xf>
    <xf numFmtId="0" fontId="16" fillId="2" borderId="4" xfId="0" applyFont="1" applyFill="1" applyBorder="1" applyAlignment="1" applyProtection="1">
      <alignment horizontal="right" vertical="center"/>
      <protection hidden="1"/>
    </xf>
    <xf numFmtId="0" fontId="2" fillId="3" borderId="0" xfId="0" applyFont="1" applyFill="1" applyBorder="1" applyProtection="1">
      <protection hidden="1"/>
    </xf>
    <xf numFmtId="0" fontId="15" fillId="3" borderId="5" xfId="0" applyFont="1" applyFill="1" applyBorder="1" applyAlignment="1" applyProtection="1">
      <alignment horizontal="left" vertical="center"/>
      <protection hidden="1"/>
    </xf>
    <xf numFmtId="164" fontId="15" fillId="3" borderId="6" xfId="1" applyNumberFormat="1" applyFont="1" applyFill="1" applyBorder="1" applyProtection="1">
      <protection hidden="1"/>
    </xf>
    <xf numFmtId="0" fontId="15" fillId="3" borderId="5" xfId="0" applyFont="1" applyFill="1" applyBorder="1" applyProtection="1">
      <protection hidden="1"/>
    </xf>
    <xf numFmtId="164" fontId="0" fillId="3" borderId="0" xfId="1" applyNumberFormat="1" applyFont="1" applyFill="1" applyBorder="1" applyProtection="1">
      <protection hidden="1"/>
    </xf>
    <xf numFmtId="164" fontId="15" fillId="3" borderId="8" xfId="1" applyNumberFormat="1" applyFont="1" applyFill="1" applyBorder="1" applyProtection="1">
      <protection hidden="1"/>
    </xf>
    <xf numFmtId="0" fontId="15" fillId="3" borderId="5" xfId="0" applyNumberFormat="1" applyFont="1" applyFill="1" applyBorder="1" applyAlignment="1" applyProtection="1">
      <alignment horizontal="left" vertical="center"/>
      <protection hidden="1"/>
    </xf>
    <xf numFmtId="0" fontId="15" fillId="3" borderId="7" xfId="0" applyNumberFormat="1" applyFont="1" applyFill="1" applyBorder="1" applyAlignment="1" applyProtection="1">
      <alignment horizontal="left" vertical="center"/>
      <protection hidden="1"/>
    </xf>
    <xf numFmtId="0" fontId="15" fillId="3" borderId="7" xfId="0" applyFont="1" applyFill="1" applyBorder="1" applyProtection="1">
      <protection hidden="1"/>
    </xf>
    <xf numFmtId="0" fontId="12" fillId="2" borderId="10" xfId="0" applyFont="1" applyFill="1" applyBorder="1" applyAlignment="1" applyProtection="1">
      <alignment horizontal="center" vertical="top"/>
      <protection hidden="1"/>
    </xf>
    <xf numFmtId="0" fontId="26" fillId="7" borderId="0" xfId="0" applyFont="1" applyFill="1" applyBorder="1" applyAlignment="1" applyProtection="1">
      <alignment horizontal="left" vertical="center"/>
      <protection hidden="1"/>
    </xf>
    <xf numFmtId="0" fontId="0" fillId="7" borderId="0" xfId="0" applyFill="1" applyBorder="1" applyAlignment="1" applyProtection="1">
      <alignment horizontal="left" vertical="center"/>
      <protection hidden="1"/>
    </xf>
    <xf numFmtId="0" fontId="26" fillId="3" borderId="0" xfId="0" applyFont="1" applyFill="1" applyBorder="1" applyAlignment="1" applyProtection="1">
      <alignment horizontal="left" vertical="center"/>
      <protection hidden="1"/>
    </xf>
    <xf numFmtId="0" fontId="15" fillId="4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16" fillId="2" borderId="14" xfId="0" applyFont="1" applyFill="1" applyBorder="1" applyAlignment="1" applyProtection="1">
      <alignment horizontal="right" vertical="center"/>
      <protection hidden="1"/>
    </xf>
    <xf numFmtId="0" fontId="21" fillId="5" borderId="0" xfId="0" applyFont="1" applyFill="1" applyAlignment="1" applyProtection="1">
      <alignment horizontal="center" vertical="center"/>
      <protection hidden="1"/>
    </xf>
    <xf numFmtId="0" fontId="7" fillId="8" borderId="5" xfId="0" applyFont="1" applyFill="1" applyBorder="1" applyAlignment="1" applyProtection="1">
      <alignment horizontal="left" vertical="center"/>
      <protection hidden="1"/>
    </xf>
    <xf numFmtId="165" fontId="8" fillId="8" borderId="2" xfId="1" applyNumberFormat="1" applyFont="1" applyFill="1" applyBorder="1" applyAlignment="1" applyProtection="1">
      <alignment horizontal="right" vertical="center"/>
      <protection hidden="1"/>
    </xf>
    <xf numFmtId="165" fontId="8" fillId="8" borderId="6" xfId="0" applyNumberFormat="1" applyFont="1" applyFill="1" applyBorder="1" applyAlignment="1" applyProtection="1">
      <alignment horizontal="right" vertical="center"/>
      <protection hidden="1"/>
    </xf>
    <xf numFmtId="0" fontId="28" fillId="0" borderId="0" xfId="0" applyFont="1" applyFill="1" applyAlignment="1" applyProtection="1">
      <alignment horizontal="center" vertical="center"/>
      <protection hidden="1"/>
    </xf>
    <xf numFmtId="3" fontId="27" fillId="10" borderId="0" xfId="0" applyNumberFormat="1" applyFont="1" applyFill="1" applyAlignment="1" applyProtection="1">
      <alignment horizontal="center" vertical="center"/>
      <protection hidden="1"/>
    </xf>
    <xf numFmtId="0" fontId="21" fillId="6" borderId="0" xfId="0" applyFont="1" applyFill="1" applyAlignment="1" applyProtection="1">
      <alignment horizontal="center" vertical="center"/>
      <protection hidden="1"/>
    </xf>
    <xf numFmtId="0" fontId="7" fillId="8" borderId="7" xfId="0" applyFont="1" applyFill="1" applyBorder="1" applyAlignment="1" applyProtection="1">
      <alignment horizontal="left" vertical="center"/>
      <protection hidden="1"/>
    </xf>
    <xf numFmtId="165" fontId="8" fillId="8" borderId="12" xfId="1" applyNumberFormat="1" applyFont="1" applyFill="1" applyBorder="1" applyAlignment="1" applyProtection="1">
      <alignment horizontal="right" vertical="center"/>
      <protection hidden="1"/>
    </xf>
    <xf numFmtId="165" fontId="8" fillId="8" borderId="8" xfId="0" applyNumberFormat="1" applyFont="1" applyFill="1" applyBorder="1" applyAlignment="1" applyProtection="1">
      <alignment horizontal="right" vertical="center"/>
      <protection hidden="1"/>
    </xf>
    <xf numFmtId="3" fontId="30" fillId="10" borderId="0" xfId="0" applyNumberFormat="1" applyFont="1" applyFill="1" applyAlignment="1" applyProtection="1">
      <alignment horizontal="center" vertical="center"/>
      <protection hidden="1"/>
    </xf>
    <xf numFmtId="0" fontId="7" fillId="8" borderId="13" xfId="0" applyFont="1" applyFill="1" applyBorder="1" applyAlignment="1" applyProtection="1">
      <alignment horizontal="left" vertical="center"/>
      <protection hidden="1"/>
    </xf>
    <xf numFmtId="165" fontId="7" fillId="8" borderId="13" xfId="0" applyNumberFormat="1" applyFont="1" applyFill="1" applyBorder="1" applyAlignment="1" applyProtection="1">
      <alignment horizontal="right" vertical="center"/>
      <protection hidden="1"/>
    </xf>
    <xf numFmtId="164" fontId="0" fillId="3" borderId="0" xfId="0" applyNumberFormat="1" applyFill="1" applyAlignment="1" applyProtection="1">
      <alignment horizontal="left" vertical="center"/>
      <protection hidden="1"/>
    </xf>
    <xf numFmtId="0" fontId="29" fillId="2" borderId="0" xfId="0" applyFont="1" applyFill="1" applyAlignment="1" applyProtection="1">
      <alignment horizontal="left" vertical="center"/>
      <protection hidden="1"/>
    </xf>
  </cellXfs>
  <cellStyles count="2">
    <cellStyle name="Comma" xfId="1" builtinId="3"/>
    <cellStyle name="Normal" xfId="0" builtinId="0"/>
  </cellStyles>
  <dxfs count="52">
    <dxf>
      <font>
        <b/>
        <strike val="0"/>
        <outline val="0"/>
        <shadow val="0"/>
        <u val="none"/>
        <vertAlign val="baseline"/>
        <sz val="12"/>
        <color theme="1"/>
        <name val="Roboto"/>
        <scheme val="none"/>
      </font>
      <numFmt numFmtId="164" formatCode="_-* #,##0_-;\-* #,##0_-;_-* &quot;-&quot;??_-;_-@_-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Roboto"/>
        <scheme val="none"/>
      </font>
      <fill>
        <patternFill patternType="solid">
          <fgColor indexed="64"/>
          <bgColor theme="0" tint="-4.9989318521683403E-2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Roboto"/>
        <scheme val="none"/>
      </font>
      <numFmt numFmtId="164" formatCode="_-* #,##0_-;\-* #,##0_-;_-* &quot;-&quot;??_-;_-@_-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Roboto"/>
        <scheme val="none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ill>
        <patternFill patternType="solid">
          <fgColor indexed="64"/>
          <bgColor theme="0"/>
        </patternFill>
      </fill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Roboto"/>
        <scheme val="none"/>
      </font>
      <fill>
        <patternFill patternType="solid">
          <fgColor indexed="64"/>
          <bgColor rgb="FF7030A0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_ ;\-#,##0\ 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_ ;\-#,##0\ 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_ ;\-#,##0\ 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Roboto"/>
        <scheme val="none"/>
      </font>
      <fill>
        <patternFill patternType="solid">
          <fgColor indexed="64"/>
          <bgColor theme="0" tint="-4.9989318521683403E-2"/>
        </patternFill>
      </fill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Roboto"/>
        <scheme val="none"/>
      </font>
      <fill>
        <patternFill patternType="solid">
          <fgColor indexed="64"/>
          <bgColor rgb="FF7030A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Roboto"/>
        <scheme val="none"/>
      </font>
      <fill>
        <patternFill patternType="solid">
          <fgColor indexed="64"/>
          <bgColor theme="0" tint="-4.9989318521683403E-2"/>
        </patternFill>
      </fill>
      <protection locked="1" hidden="1"/>
    </dxf>
    <dxf>
      <font>
        <b/>
        <strike val="0"/>
        <outline val="0"/>
        <shadow val="0"/>
        <u val="none"/>
        <vertAlign val="baseline"/>
        <sz val="14"/>
        <color theme="0"/>
        <name val="Roboto"/>
        <scheme val="none"/>
      </font>
      <fill>
        <patternFill patternType="solid">
          <fgColor indexed="64"/>
          <bgColor rgb="FF7030A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ill>
        <patternFill>
          <fgColor indexed="64"/>
          <bgColor theme="0" tint="-4.9989318521683403E-2"/>
        </patternFill>
      </fill>
      <protection locked="1" hidden="1"/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0070C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ill>
        <patternFill>
          <fgColor indexed="64"/>
          <bgColor theme="0" tint="-4.9989318521683403E-2"/>
        </patternFill>
      </fill>
      <alignment horizontal="center" textRotation="0" wrapText="0" indent="0" justifyLastLine="0" shrinkToFit="0" readingOrder="0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* #,##0_-;\-* #,##0_-;_-* &quot;-&quot;??_-;_-@_-"/>
      <fill>
        <patternFill>
          <fgColor indexed="64"/>
          <bgColor theme="0" tint="-4.9989318521683403E-2"/>
        </patternFill>
      </fill>
      <protection locked="1" hidden="1"/>
    </dxf>
    <dxf>
      <fill>
        <patternFill>
          <fgColor indexed="64"/>
          <bgColor theme="0" tint="-4.9989318521683403E-2"/>
        </patternFill>
      </fill>
      <alignment horizontal="center" textRotation="0" wrapText="0" indent="0" justifyLastLine="0" shrinkToFit="0" readingOrder="0"/>
      <protection locked="1" hidden="1"/>
    </dxf>
    <dxf>
      <fill>
        <patternFill>
          <fgColor indexed="64"/>
          <bgColor theme="0" tint="-4.9989318521683403E-2"/>
        </patternFill>
      </fill>
      <alignment horizontal="center" textRotation="0" wrapText="0" indent="0" justifyLastLine="0" shrinkToFit="0" readingOrder="0"/>
      <protection locked="1" hidden="1"/>
    </dxf>
    <dxf>
      <fill>
        <patternFill>
          <fgColor indexed="64"/>
          <bgColor theme="0" tint="-4.9989318521683403E-2"/>
        </patternFill>
      </fill>
      <protection locked="1" hidden="1"/>
    </dxf>
    <dxf>
      <fill>
        <patternFill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protection locked="1" hidden="1"/>
    </dxf>
    <dxf>
      <numFmt numFmtId="166" formatCode="[$]dd\-mmm\-yyyy;@"/>
      <fill>
        <patternFill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protection locked="1" hidden="1"/>
    </dxf>
    <dxf>
      <fill>
        <patternFill>
          <fgColor indexed="64"/>
          <bgColor theme="0" tint="-4.9989318521683403E-2"/>
        </patternFill>
      </fill>
      <protection locked="1" hidden="1"/>
    </dxf>
    <dxf>
      <fill>
        <patternFill patternType="solid">
          <fgColor indexed="64"/>
          <bgColor rgb="FF0070C0"/>
        </patternFill>
      </fill>
      <protection locked="1" hidden="1"/>
    </dxf>
    <dxf>
      <fill>
        <patternFill>
          <fgColor indexed="64"/>
          <bgColor theme="0" tint="-4.9989318521683403E-2"/>
        </patternFill>
      </fill>
      <protection locked="1" hidden="1"/>
    </dxf>
    <dxf>
      <fill>
        <patternFill>
          <fgColor indexed="64"/>
          <bgColor theme="0" tint="-4.9989318521683403E-2"/>
        </patternFill>
      </fill>
      <protection locked="1" hidden="1"/>
    </dxf>
    <dxf>
      <fill>
        <patternFill patternType="solid">
          <fgColor indexed="64"/>
          <bgColor rgb="FF0070C0"/>
        </patternFill>
      </fill>
      <protection locked="1" hidden="1"/>
    </dxf>
    <dxf>
      <fill>
        <patternFill>
          <fgColor indexed="64"/>
          <bgColor theme="0" tint="-4.9989318521683403E-2"/>
        </patternFill>
      </fill>
      <protection locked="1" hidden="1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</dxf>
    <dxf>
      <border outline="0">
        <bottom style="thin">
          <color indexed="64"/>
        </bottom>
      </border>
    </dxf>
    <dxf>
      <font>
        <color theme="1"/>
      </font>
      <fill>
        <patternFill>
          <bgColor theme="0" tint="-0.24994659260841701"/>
        </patternFill>
      </fill>
    </dxf>
    <dxf>
      <font>
        <color rgb="FF9C0006"/>
      </font>
      <fill>
        <patternFill>
          <bgColor theme="0" tint="-0.24994659260841701"/>
        </patternFill>
      </fill>
    </dxf>
    <dxf>
      <font>
        <b/>
        <i val="0"/>
        <color theme="1"/>
      </font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color rgb="FFFF0000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7CE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9C0006"/>
      </font>
    </dxf>
    <dxf>
      <border>
        <bottom style="thin">
          <color indexed="64"/>
        </bottom>
      </border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703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>
                <a:solidFill>
                  <a:srgbClr val="7030A0"/>
                </a:solidFill>
                <a:latin typeface="Roboto"/>
              </a:rPr>
              <a:t>Top</a:t>
            </a:r>
            <a:r>
              <a:rPr lang="en-US" baseline="0">
                <a:solidFill>
                  <a:srgbClr val="7030A0"/>
                </a:solidFill>
                <a:latin typeface="Roboto"/>
              </a:rPr>
              <a:t> 3 Sources of Income</a:t>
            </a:r>
            <a:endParaRPr lang="en-US">
              <a:solidFill>
                <a:srgbClr val="7030A0"/>
              </a:solidFill>
              <a:latin typeface="Roboto"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Sheet1!$D$3</c:f>
              <c:strCache>
                <c:ptCount val="1"/>
                <c:pt idx="0">
                  <c:v> Amount 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Sheet1!$C$4:$C$6</c:f>
              <c:strCache>
                <c:ptCount val="3"/>
                <c:pt idx="0">
                  <c:v>Client Payments</c:v>
                </c:pt>
                <c:pt idx="1">
                  <c:v>Platform Income</c:v>
                </c:pt>
                <c:pt idx="2">
                  <c:v>Affiliate Income</c:v>
                </c:pt>
              </c:strCache>
            </c:strRef>
          </c:cat>
          <c:val>
            <c:numRef>
              <c:f>Sheet1!$D$4:$D$6</c:f>
              <c:numCache>
                <c:formatCode>_-* #,##0_-;\-* #,##0_-;_-* "-"??_-;_-@_-</c:formatCode>
                <c:ptCount val="3"/>
                <c:pt idx="0">
                  <c:v>2100000</c:v>
                </c:pt>
                <c:pt idx="1">
                  <c:v>595000</c:v>
                </c:pt>
                <c:pt idx="2">
                  <c:v>396000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EB-4771-AF54-C42858BEA84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41516032"/>
        <c:axId val="41535360"/>
      </c:barChart>
      <c:catAx>
        <c:axId val="415160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1535360"/>
        <c:crosses val="autoZero"/>
        <c:auto val="1"/>
        <c:lblAlgn val="ctr"/>
        <c:lblOffset val="100"/>
        <c:noMultiLvlLbl val="0"/>
      </c:catAx>
      <c:valAx>
        <c:axId val="41535360"/>
        <c:scaling>
          <c:orientation val="minMax"/>
        </c:scaling>
        <c:delete val="1"/>
        <c:axPos val="l"/>
        <c:numFmt formatCode="_-* #,##0_-;\-* #,##0_-;_-* &quot;-&quot;??_-;_-@_-" sourceLinked="1"/>
        <c:majorTickMark val="out"/>
        <c:minorTickMark val="none"/>
        <c:tickLblPos val="nextTo"/>
        <c:crossAx val="41516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solidFill>
                  <a:srgbClr val="7030A0"/>
                </a:solidFill>
                <a:latin typeface="Roboto"/>
              </a:defRPr>
            </a:pPr>
            <a:r>
              <a:rPr lang="en-US">
                <a:solidFill>
                  <a:srgbClr val="7030A0"/>
                </a:solidFill>
                <a:latin typeface="Roboto"/>
              </a:rPr>
              <a:t>Top</a:t>
            </a:r>
            <a:r>
              <a:rPr lang="en-US" baseline="0">
                <a:solidFill>
                  <a:srgbClr val="7030A0"/>
                </a:solidFill>
                <a:latin typeface="Roboto"/>
              </a:rPr>
              <a:t> 3 Sources of Expense</a:t>
            </a:r>
            <a:endParaRPr lang="en-US">
              <a:solidFill>
                <a:srgbClr val="7030A0"/>
              </a:solidFill>
              <a:latin typeface="Roboto"/>
            </a:endParaRP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Sheet1!$G$3</c:f>
              <c:strCache>
                <c:ptCount val="1"/>
                <c:pt idx="0">
                  <c:v> Amount 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Sheet1!$F$4:$F$6</c:f>
              <c:strCache>
                <c:ptCount val="3"/>
                <c:pt idx="0">
                  <c:v>Taxes &amp; Fees</c:v>
                </c:pt>
                <c:pt idx="1">
                  <c:v>Travel &amp; Meals</c:v>
                </c:pt>
                <c:pt idx="2">
                  <c:v>Internet &amp; Utilities</c:v>
                </c:pt>
              </c:strCache>
            </c:strRef>
          </c:cat>
          <c:val>
            <c:numRef>
              <c:f>Sheet1!$G$4:$G$6</c:f>
              <c:numCache>
                <c:formatCode>_-* #,##0_-;\-* #,##0_-;_-* "-"??_-;_-@_-</c:formatCode>
                <c:ptCount val="3"/>
                <c:pt idx="0">
                  <c:v>400000</c:v>
                </c:pt>
                <c:pt idx="1">
                  <c:v>97000</c:v>
                </c:pt>
                <c:pt idx="2">
                  <c:v>92000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FA-46B6-8368-15E337398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6310144"/>
        <c:axId val="46311680"/>
      </c:barChart>
      <c:catAx>
        <c:axId val="463101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6311680"/>
        <c:crosses val="autoZero"/>
        <c:auto val="1"/>
        <c:lblAlgn val="ctr"/>
        <c:lblOffset val="100"/>
        <c:noMultiLvlLbl val="0"/>
      </c:catAx>
      <c:valAx>
        <c:axId val="46311680"/>
        <c:scaling>
          <c:orientation val="minMax"/>
        </c:scaling>
        <c:delete val="1"/>
        <c:axPos val="l"/>
        <c:numFmt formatCode="_-* #,##0_-;\-* #,##0_-;_-* &quot;-&quot;??_-;_-@_-" sourceLinked="1"/>
        <c:majorTickMark val="out"/>
        <c:minorTickMark val="none"/>
        <c:tickLblPos val="nextTo"/>
        <c:crossAx val="463101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PK" sz="12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PK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Sheet1!$I$4:$I$6</c:f>
              <c:strCache>
                <c:ptCount val="3"/>
                <c:pt idx="0">
                  <c:v>Internet &amp; Utilities</c:v>
                </c:pt>
                <c:pt idx="1">
                  <c:v>Travel &amp; Meals</c:v>
                </c:pt>
                <c:pt idx="2">
                  <c:v>Taxes &amp; Fees</c:v>
                </c:pt>
              </c:strCache>
            </c:strRef>
          </c:cat>
          <c:val>
            <c:numRef>
              <c:f>Sheet1!$J$4:$J$6</c:f>
              <c:numCache>
                <c:formatCode>_-* #,##0_-;\-* #,##0_-;_-* "-"??_-;_-@_-</c:formatCode>
                <c:ptCount val="3"/>
                <c:pt idx="0">
                  <c:v>92000</c:v>
                </c:pt>
                <c:pt idx="1">
                  <c:v>97000</c:v>
                </c:pt>
                <c:pt idx="2">
                  <c:v>400000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E6-4AC7-8F5C-CAA721A6C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7"/>
        <c:axId val="2051844304"/>
        <c:axId val="1870064960"/>
      </c:barChart>
      <c:catAx>
        <c:axId val="2051844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PK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1870064960"/>
        <c:crosses val="autoZero"/>
        <c:auto val="1"/>
        <c:lblAlgn val="ctr"/>
        <c:lblOffset val="100"/>
        <c:noMultiLvlLbl val="0"/>
      </c:catAx>
      <c:valAx>
        <c:axId val="1870064960"/>
        <c:scaling>
          <c:orientation val="minMax"/>
        </c:scaling>
        <c:delete val="1"/>
        <c:axPos val="b"/>
        <c:numFmt formatCode="_-* #,##0_-;\-* #,##0_-;_-* &quot;-&quot;??_-;_-@_-" sourceLinked="1"/>
        <c:majorTickMark val="none"/>
        <c:minorTickMark val="none"/>
        <c:tickLblPos val="nextTo"/>
        <c:crossAx val="2051844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PK" sz="10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r>
              <a:rPr lang="en-US" b="1">
                <a:solidFill>
                  <a:srgbClr val="7030A0"/>
                </a:solidFill>
                <a:latin typeface="Roboto"/>
              </a:rPr>
              <a:t>Top</a:t>
            </a:r>
            <a:r>
              <a:rPr lang="en-US" b="1" baseline="0">
                <a:solidFill>
                  <a:srgbClr val="7030A0"/>
                </a:solidFill>
                <a:latin typeface="Roboto"/>
              </a:rPr>
              <a:t> 3 Sources Of Income</a:t>
            </a:r>
            <a:endParaRPr lang="en-US" b="1">
              <a:solidFill>
                <a:srgbClr val="7030A0"/>
              </a:solidFill>
              <a:latin typeface="Roboto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7030A0"/>
              </a:solidFill>
              <a:latin typeface="Roboto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Sheet1!$L$4:$L$6</c:f>
              <c:strCache>
                <c:ptCount val="3"/>
                <c:pt idx="0">
                  <c:v>Affiliate Income</c:v>
                </c:pt>
                <c:pt idx="1">
                  <c:v>Platform Income</c:v>
                </c:pt>
                <c:pt idx="2">
                  <c:v>Client Payments</c:v>
                </c:pt>
              </c:strCache>
            </c:strRef>
          </c:cat>
          <c:val>
            <c:numRef>
              <c:f>Sheet1!$M$4:$M$6</c:f>
              <c:numCache>
                <c:formatCode>_-* #,##0_-;\-* #,##0_-;_-* "-"??_-;_-@_-</c:formatCode>
                <c:ptCount val="3"/>
                <c:pt idx="0">
                  <c:v>396000</c:v>
                </c:pt>
                <c:pt idx="1">
                  <c:v>595000</c:v>
                </c:pt>
                <c:pt idx="2">
                  <c:v>2100000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9F-4D6E-8B29-0C2D476D9AC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637235040"/>
        <c:axId val="1859210128"/>
      </c:barChart>
      <c:catAx>
        <c:axId val="16372350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endParaRPr lang="en-PK"/>
          </a:p>
        </c:txPr>
        <c:crossAx val="1859210128"/>
        <c:crosses val="autoZero"/>
        <c:auto val="1"/>
        <c:lblAlgn val="ctr"/>
        <c:lblOffset val="100"/>
        <c:noMultiLvlLbl val="0"/>
      </c:catAx>
      <c:valAx>
        <c:axId val="1859210128"/>
        <c:scaling>
          <c:orientation val="minMax"/>
        </c:scaling>
        <c:delete val="1"/>
        <c:axPos val="b"/>
        <c:numFmt formatCode="_-* #,##0_-;\-* #,##0_-;_-* &quot;-&quot;??_-;_-@_-" sourceLinked="1"/>
        <c:majorTickMark val="none"/>
        <c:minorTickMark val="none"/>
        <c:tickLblPos val="nextTo"/>
        <c:crossAx val="1637235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Top</a:t>
            </a:r>
            <a:r>
              <a:rPr lang="en-US" baseline="0"/>
              <a:t> 3 Sources Of Income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Sheet1!$O$4:$O$6</c:f>
              <c:strCache>
                <c:ptCount val="3"/>
                <c:pt idx="0">
                  <c:v>Affiliate Income</c:v>
                </c:pt>
                <c:pt idx="1">
                  <c:v>Platform Income</c:v>
                </c:pt>
                <c:pt idx="2">
                  <c:v>Client Payments</c:v>
                </c:pt>
              </c:strCache>
            </c:strRef>
          </c:cat>
          <c:val>
            <c:numRef>
              <c:f>Sheet1!$P$4:$P$6</c:f>
              <c:numCache>
                <c:formatCode>_-* #,##0_-;\-* #,##0_-;_-* "-"??_-;_-@_-</c:formatCode>
                <c:ptCount val="3"/>
                <c:pt idx="0">
                  <c:v>396000</c:v>
                </c:pt>
                <c:pt idx="1">
                  <c:v>595000</c:v>
                </c:pt>
                <c:pt idx="2">
                  <c:v>2100000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1B-48DF-B62E-50BC00A3C3A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7"/>
        <c:axId val="476955424"/>
        <c:axId val="475310416"/>
      </c:barChart>
      <c:catAx>
        <c:axId val="4769554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475310416"/>
        <c:crosses val="autoZero"/>
        <c:auto val="1"/>
        <c:lblAlgn val="ctr"/>
        <c:lblOffset val="100"/>
        <c:noMultiLvlLbl val="0"/>
      </c:catAx>
      <c:valAx>
        <c:axId val="475310416"/>
        <c:scaling>
          <c:orientation val="minMax"/>
        </c:scaling>
        <c:delete val="1"/>
        <c:axPos val="b"/>
        <c:numFmt formatCode="_-* #,##0_-;\-* #,##0_-;_-* &quot;-&quot;??_-;_-@_-" sourceLinked="1"/>
        <c:majorTickMark val="none"/>
        <c:minorTickMark val="none"/>
        <c:tickLblPos val="nextTo"/>
        <c:crossAx val="476955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r>
              <a:rPr lang="en-US" sz="1800" b="1">
                <a:solidFill>
                  <a:srgbClr val="7030A0"/>
                </a:solidFill>
                <a:latin typeface="Roboto"/>
              </a:rPr>
              <a:t>Top</a:t>
            </a:r>
            <a:r>
              <a:rPr lang="en-US" sz="1800" b="1" baseline="0">
                <a:solidFill>
                  <a:srgbClr val="7030A0"/>
                </a:solidFill>
                <a:latin typeface="Roboto"/>
              </a:rPr>
              <a:t> 3 Sources Of Expense</a:t>
            </a:r>
            <a:endParaRPr lang="en-US" sz="1800" b="1">
              <a:solidFill>
                <a:srgbClr val="7030A0"/>
              </a:solidFill>
              <a:latin typeface="Roboto"/>
            </a:endParaRPr>
          </a:p>
        </c:rich>
      </c:tx>
      <c:layout>
        <c:manualLayout>
          <c:xMode val="edge"/>
          <c:yMode val="edge"/>
          <c:x val="0.19622222222222221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rgbClr val="7030A0"/>
              </a:solidFill>
              <a:latin typeface="Roboto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Sheet1!$Q$4:$Q$6</c:f>
              <c:strCache>
                <c:ptCount val="3"/>
                <c:pt idx="0">
                  <c:v>Internet &amp; Utilities</c:v>
                </c:pt>
                <c:pt idx="1">
                  <c:v>Travel &amp; Meals</c:v>
                </c:pt>
                <c:pt idx="2">
                  <c:v>Taxes &amp; Fees</c:v>
                </c:pt>
              </c:strCache>
            </c:strRef>
          </c:cat>
          <c:val>
            <c:numRef>
              <c:f>Sheet1!$R$4:$R$6</c:f>
              <c:numCache>
                <c:formatCode>_-* #,##0_-;\-* #,##0_-;_-* "-"??_-;_-@_-</c:formatCode>
                <c:ptCount val="3"/>
                <c:pt idx="0">
                  <c:v>92000</c:v>
                </c:pt>
                <c:pt idx="1">
                  <c:v>97000</c:v>
                </c:pt>
                <c:pt idx="2">
                  <c:v>400000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B4-40B6-B451-B79661FC0E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7"/>
        <c:axId val="476938624"/>
        <c:axId val="471160880"/>
      </c:barChart>
      <c:catAx>
        <c:axId val="4769386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endParaRPr lang="en-PK"/>
          </a:p>
        </c:txPr>
        <c:crossAx val="471160880"/>
        <c:crosses val="autoZero"/>
        <c:auto val="1"/>
        <c:lblAlgn val="ctr"/>
        <c:lblOffset val="100"/>
        <c:noMultiLvlLbl val="0"/>
      </c:catAx>
      <c:valAx>
        <c:axId val="471160880"/>
        <c:scaling>
          <c:orientation val="minMax"/>
        </c:scaling>
        <c:delete val="1"/>
        <c:axPos val="b"/>
        <c:numFmt formatCode="_-* #,##0_-;\-* #,##0_-;_-* &quot;-&quot;??_-;_-@_-" sourceLinked="1"/>
        <c:majorTickMark val="none"/>
        <c:minorTickMark val="none"/>
        <c:tickLblPos val="nextTo"/>
        <c:crossAx val="476938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alpha val="50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x-none" sz="2800" b="0" i="0" u="none" strike="noStrike" kern="1200" spc="0" baseline="0">
                <a:solidFill>
                  <a:schemeClr val="tx1"/>
                </a:solidFill>
                <a:latin typeface="Roboto"/>
                <a:ea typeface="+mn-ea"/>
                <a:cs typeface="+mn-cs"/>
              </a:defRPr>
            </a:pPr>
            <a:r>
              <a:rPr lang="en-US" sz="2800" b="1">
                <a:solidFill>
                  <a:srgbClr val="7030A0"/>
                </a:solidFill>
                <a:latin typeface="Roboto"/>
              </a:rPr>
              <a:t>Expense</a:t>
            </a:r>
            <a:r>
              <a:rPr lang="en-US" sz="2800" b="1" baseline="0">
                <a:solidFill>
                  <a:srgbClr val="7030A0"/>
                </a:solidFill>
                <a:latin typeface="Roboto"/>
              </a:rPr>
              <a:t> Breakdown</a:t>
            </a:r>
            <a:endParaRPr lang="en-US" sz="2800" b="1">
              <a:solidFill>
                <a:srgbClr val="7030A0"/>
              </a:solidFill>
              <a:latin typeface="Roboto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x-none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DASHBOARD!$E$14:$E$29</c:f>
              <c:strCache>
                <c:ptCount val="8"/>
                <c:pt idx="0">
                  <c:v>Software &amp; Tools</c:v>
                </c:pt>
                <c:pt idx="1">
                  <c:v>Marketing &amp; Ads</c:v>
                </c:pt>
                <c:pt idx="2">
                  <c:v>Hardware &amp; Equipment</c:v>
                </c:pt>
                <c:pt idx="3">
                  <c:v>Internet &amp; Utilities</c:v>
                </c:pt>
                <c:pt idx="4">
                  <c:v>Learning &amp; Courses</c:v>
                </c:pt>
                <c:pt idx="5">
                  <c:v>Client Expenses</c:v>
                </c:pt>
                <c:pt idx="6">
                  <c:v>Travel &amp; Meals</c:v>
                </c:pt>
                <c:pt idx="7">
                  <c:v>Taxes &amp; Fees</c:v>
                </c:pt>
              </c:strCache>
            </c:strRef>
          </c:cat>
          <c:val>
            <c:numRef>
              <c:f>DASHBOARD!$F$14:$F$29</c:f>
              <c:numCache>
                <c:formatCode>_-* #,##0_-;\-* #,##0_-;_-* "-"??_-;_-@_-</c:formatCode>
                <c:ptCount val="16"/>
                <c:pt idx="0">
                  <c:v>79000</c:v>
                </c:pt>
                <c:pt idx="1">
                  <c:v>90000</c:v>
                </c:pt>
                <c:pt idx="2">
                  <c:v>0</c:v>
                </c:pt>
                <c:pt idx="3">
                  <c:v>92000</c:v>
                </c:pt>
                <c:pt idx="4">
                  <c:v>0</c:v>
                </c:pt>
                <c:pt idx="5">
                  <c:v>0</c:v>
                </c:pt>
                <c:pt idx="6">
                  <c:v>97000</c:v>
                </c:pt>
                <c:pt idx="7">
                  <c:v>400000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40-4644-8FFE-8B77DB16D7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0004992"/>
        <c:axId val="80006528"/>
      </c:barChart>
      <c:catAx>
        <c:axId val="8000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x-none" sz="1200" b="1" i="0" u="none" strike="noStrike" kern="120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endParaRPr lang="en-PK"/>
          </a:p>
        </c:txPr>
        <c:crossAx val="80006528"/>
        <c:crosses val="autoZero"/>
        <c:auto val="1"/>
        <c:lblAlgn val="ctr"/>
        <c:lblOffset val="100"/>
        <c:noMultiLvlLbl val="0"/>
      </c:catAx>
      <c:valAx>
        <c:axId val="80006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x-none"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8000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50800" dist="38100" dir="10800000" algn="r" rotWithShape="0">
        <a:prstClr val="black">
          <a:alpha val="40000"/>
        </a:prstClr>
      </a:outerShdw>
    </a:effectLst>
  </c:spPr>
  <c:txPr>
    <a:bodyPr/>
    <a:lstStyle/>
    <a:p>
      <a:pPr>
        <a:defRPr lang="x-none" sz="10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3200" b="0" i="0" u="none" strike="noStrike" kern="1200" spc="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r>
              <a:rPr lang="en-US" sz="3200" b="1" i="0" baseline="0">
                <a:solidFill>
                  <a:srgbClr val="7030A0"/>
                </a:solidFill>
                <a:effectLst/>
                <a:latin typeface="Roboto"/>
              </a:rPr>
              <a:t>Income Breakdown</a:t>
            </a:r>
            <a:endParaRPr lang="en-PK" sz="3200">
              <a:solidFill>
                <a:srgbClr val="7030A0"/>
              </a:solidFill>
              <a:effectLst/>
              <a:latin typeface="Roboto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3200" b="0" i="0" u="none" strike="noStrike" kern="1200" spc="0" baseline="0">
              <a:solidFill>
                <a:srgbClr val="7030A0"/>
              </a:solidFill>
              <a:latin typeface="Roboto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DASHBOARD!$B$14:$B$28</c:f>
              <c:strCache>
                <c:ptCount val="4"/>
                <c:pt idx="0">
                  <c:v>Client Payments</c:v>
                </c:pt>
                <c:pt idx="1">
                  <c:v>Platform Income</c:v>
                </c:pt>
                <c:pt idx="2">
                  <c:v>Affiliate Income</c:v>
                </c:pt>
                <c:pt idx="3">
                  <c:v>Coaching Income</c:v>
                </c:pt>
              </c:strCache>
            </c:strRef>
          </c:cat>
          <c:val>
            <c:numRef>
              <c:f>DASHBOARD!$C$14:$C$28</c:f>
              <c:numCache>
                <c:formatCode>_-* #,##0_-;\-* #,##0_-;_-* "-"??_-;_-@_-</c:formatCode>
                <c:ptCount val="15"/>
                <c:pt idx="0">
                  <c:v>2100000</c:v>
                </c:pt>
                <c:pt idx="1">
                  <c:v>595000</c:v>
                </c:pt>
                <c:pt idx="2">
                  <c:v>396000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51-48EB-8ADD-B32F1D695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51833904"/>
        <c:axId val="1707293104"/>
      </c:barChart>
      <c:catAx>
        <c:axId val="2051833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endParaRPr lang="en-PK"/>
          </a:p>
        </c:txPr>
        <c:crossAx val="1707293104"/>
        <c:crosses val="autoZero"/>
        <c:auto val="1"/>
        <c:lblAlgn val="ctr"/>
        <c:lblOffset val="100"/>
        <c:noMultiLvlLbl val="0"/>
      </c:catAx>
      <c:valAx>
        <c:axId val="1707293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2051833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50800" dist="38100" dir="10800000" algn="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r>
              <a:rPr lang="en-US" sz="1800" b="1">
                <a:solidFill>
                  <a:srgbClr val="7030A0"/>
                </a:solidFill>
                <a:latin typeface="Roboto"/>
              </a:rPr>
              <a:t>Top</a:t>
            </a:r>
            <a:r>
              <a:rPr lang="en-US" sz="1800" b="1" baseline="0">
                <a:solidFill>
                  <a:srgbClr val="7030A0"/>
                </a:solidFill>
                <a:latin typeface="Roboto"/>
              </a:rPr>
              <a:t> 3 Sources Of Income</a:t>
            </a:r>
            <a:endParaRPr lang="en-US" sz="1800" b="1">
              <a:solidFill>
                <a:srgbClr val="7030A0"/>
              </a:solidFill>
              <a:latin typeface="Roboto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rgbClr val="7030A0"/>
              </a:solidFill>
              <a:latin typeface="Roboto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Sheet1!$O$4:$O$6</c:f>
              <c:strCache>
                <c:ptCount val="3"/>
                <c:pt idx="0">
                  <c:v>Affiliate Income</c:v>
                </c:pt>
                <c:pt idx="1">
                  <c:v>Platform Income</c:v>
                </c:pt>
                <c:pt idx="2">
                  <c:v>Client Payments</c:v>
                </c:pt>
              </c:strCache>
            </c:strRef>
          </c:cat>
          <c:val>
            <c:numRef>
              <c:f>Sheet1!$P$4:$P$6</c:f>
              <c:numCache>
                <c:formatCode>_-* #,##0_-;\-* #,##0_-;_-* "-"??_-;_-@_-</c:formatCode>
                <c:ptCount val="3"/>
                <c:pt idx="0">
                  <c:v>396000</c:v>
                </c:pt>
                <c:pt idx="1">
                  <c:v>595000</c:v>
                </c:pt>
                <c:pt idx="2">
                  <c:v>2100000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08-44DA-82CB-313BF56435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7"/>
        <c:axId val="476955424"/>
        <c:axId val="475310416"/>
      </c:barChart>
      <c:catAx>
        <c:axId val="4769554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endParaRPr lang="en-PK"/>
          </a:p>
        </c:txPr>
        <c:crossAx val="475310416"/>
        <c:crosses val="autoZero"/>
        <c:auto val="1"/>
        <c:lblAlgn val="ctr"/>
        <c:lblOffset val="100"/>
        <c:noMultiLvlLbl val="0"/>
      </c:catAx>
      <c:valAx>
        <c:axId val="475310416"/>
        <c:scaling>
          <c:orientation val="minMax"/>
        </c:scaling>
        <c:delete val="1"/>
        <c:axPos val="b"/>
        <c:numFmt formatCode="_-* #,##0_-;\-* #,##0_-;_-* &quot;-&quot;??_-;_-@_-" sourceLinked="1"/>
        <c:majorTickMark val="none"/>
        <c:minorTickMark val="none"/>
        <c:tickLblPos val="nextTo"/>
        <c:crossAx val="476955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alpha val="50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r>
              <a:rPr lang="en-US" sz="1800" b="1">
                <a:solidFill>
                  <a:srgbClr val="7030A0"/>
                </a:solidFill>
                <a:latin typeface="Roboto"/>
              </a:rPr>
              <a:t>Top</a:t>
            </a:r>
            <a:r>
              <a:rPr lang="en-US" sz="1800" b="1" baseline="0">
                <a:solidFill>
                  <a:srgbClr val="7030A0"/>
                </a:solidFill>
                <a:latin typeface="Roboto"/>
              </a:rPr>
              <a:t> 3 Sources Of Expense</a:t>
            </a:r>
            <a:endParaRPr lang="en-US" sz="1800" b="1">
              <a:solidFill>
                <a:srgbClr val="7030A0"/>
              </a:solidFill>
              <a:latin typeface="Roboto"/>
            </a:endParaRPr>
          </a:p>
        </c:rich>
      </c:tx>
      <c:layout>
        <c:manualLayout>
          <c:xMode val="edge"/>
          <c:yMode val="edge"/>
          <c:x val="0.30607823049479999"/>
          <c:y val="2.77778318250890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rgbClr val="7030A0"/>
              </a:solidFill>
              <a:latin typeface="Roboto"/>
              <a:ea typeface="+mn-ea"/>
              <a:cs typeface="+mn-cs"/>
            </a:defRPr>
          </a:pPr>
          <a:endParaRPr lang="en-PK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PK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Sheet1!$Q$4:$Q$6</c:f>
              <c:strCache>
                <c:ptCount val="3"/>
                <c:pt idx="0">
                  <c:v>Internet &amp; Utilities</c:v>
                </c:pt>
                <c:pt idx="1">
                  <c:v>Travel &amp; Meals</c:v>
                </c:pt>
                <c:pt idx="2">
                  <c:v>Taxes &amp; Fees</c:v>
                </c:pt>
              </c:strCache>
            </c:strRef>
          </c:cat>
          <c:val>
            <c:numRef>
              <c:f>Sheet1!$R$4:$R$6</c:f>
              <c:numCache>
                <c:formatCode>_-* #,##0_-;\-* #,##0_-;_-* "-"??_-;_-@_-</c:formatCode>
                <c:ptCount val="3"/>
                <c:pt idx="0">
                  <c:v>92000</c:v>
                </c:pt>
                <c:pt idx="1">
                  <c:v>97000</c:v>
                </c:pt>
                <c:pt idx="2">
                  <c:v>400000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5C-4E84-ADB0-ED03B0D54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7"/>
        <c:axId val="476938624"/>
        <c:axId val="471160880"/>
      </c:barChart>
      <c:catAx>
        <c:axId val="4769386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endParaRPr lang="en-PK"/>
          </a:p>
        </c:txPr>
        <c:crossAx val="471160880"/>
        <c:crosses val="autoZero"/>
        <c:auto val="1"/>
        <c:lblAlgn val="ctr"/>
        <c:lblOffset val="100"/>
        <c:noMultiLvlLbl val="0"/>
      </c:catAx>
      <c:valAx>
        <c:axId val="471160880"/>
        <c:scaling>
          <c:orientation val="minMax"/>
        </c:scaling>
        <c:delete val="1"/>
        <c:axPos val="b"/>
        <c:numFmt formatCode="_-* #,##0_-;\-* #,##0_-;_-* &quot;-&quot;??_-;_-@_-" sourceLinked="1"/>
        <c:majorTickMark val="none"/>
        <c:minorTickMark val="none"/>
        <c:tickLblPos val="nextTo"/>
        <c:crossAx val="476938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alpha val="50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686687748937044E-2"/>
          <c:y val="0.10049782853046145"/>
          <c:w val="0.92773978724357564"/>
          <c:h val="0.8854861764976549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'YEARLY FINANCIAL OVERVIEW'!$C$6</c:f>
              <c:strCache>
                <c:ptCount val="1"/>
                <c:pt idx="0">
                  <c:v>Total Income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'YEARLY FINANCIAL OVERVIEW'!$B$7:$B$18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'YEARLY FINANCIAL OVERVIEW'!$C$7:$C$18</c:f>
              <c:numCache>
                <c:formatCode>#,##0_ ;\-#,##0\ </c:formatCode>
                <c:ptCount val="12"/>
                <c:pt idx="0">
                  <c:v>300000</c:v>
                </c:pt>
                <c:pt idx="1">
                  <c:v>100000</c:v>
                </c:pt>
                <c:pt idx="2">
                  <c:v>0</c:v>
                </c:pt>
                <c:pt idx="3">
                  <c:v>95000</c:v>
                </c:pt>
                <c:pt idx="4">
                  <c:v>0</c:v>
                </c:pt>
                <c:pt idx="5">
                  <c:v>96000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500000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7E-4889-8013-EE8F052C38C2}"/>
            </c:ext>
          </c:extLst>
        </c:ser>
        <c:ser>
          <c:idx val="1"/>
          <c:order val="1"/>
          <c:tx>
            <c:strRef>
              <c:f>'YEARLY FINANCIAL OVERVIEW'!$D$6</c:f>
              <c:strCache>
                <c:ptCount val="1"/>
                <c:pt idx="0">
                  <c:v>Total Expense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'YEARLY FINANCIAL OVERVIEW'!$B$7:$B$18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'YEARLY FINANCIAL OVERVIEW'!$D$7:$D$18</c:f>
              <c:numCache>
                <c:formatCode>#,##0_ ;\-#,##0\ </c:formatCode>
                <c:ptCount val="12"/>
                <c:pt idx="0">
                  <c:v>0</c:v>
                </c:pt>
                <c:pt idx="1">
                  <c:v>169000</c:v>
                </c:pt>
                <c:pt idx="2">
                  <c:v>92000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97000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7E-4889-8013-EE8F052C38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7"/>
        <c:axId val="611201872"/>
        <c:axId val="475311664"/>
      </c:barChart>
      <c:lineChart>
        <c:grouping val="standard"/>
        <c:varyColors val="0"/>
        <c:ser>
          <c:idx val="2"/>
          <c:order val="2"/>
          <c:tx>
            <c:strRef>
              <c:f>'YEARLY FINANCIAL OVERVIEW'!$E$6</c:f>
              <c:strCache>
                <c:ptCount val="1"/>
                <c:pt idx="0">
                  <c:v>Net Balance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'YEARLY FINANCIAL OVERVIEW'!$B$7:$B$18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'YEARLY FINANCIAL OVERVIEW'!$E$7:$E$18</c:f>
              <c:numCache>
                <c:formatCode>#,##0_ ;\-#,##0\ </c:formatCode>
                <c:ptCount val="12"/>
                <c:pt idx="0">
                  <c:v>300000</c:v>
                </c:pt>
                <c:pt idx="1">
                  <c:v>-69000</c:v>
                </c:pt>
                <c:pt idx="2">
                  <c:v>-92000</c:v>
                </c:pt>
                <c:pt idx="3">
                  <c:v>95000</c:v>
                </c:pt>
                <c:pt idx="4">
                  <c:v>0</c:v>
                </c:pt>
                <c:pt idx="5">
                  <c:v>96000</c:v>
                </c:pt>
                <c:pt idx="6">
                  <c:v>0</c:v>
                </c:pt>
                <c:pt idx="7">
                  <c:v>0</c:v>
                </c:pt>
                <c:pt idx="8">
                  <c:v>-97000</c:v>
                </c:pt>
                <c:pt idx="9">
                  <c:v>0</c:v>
                </c:pt>
                <c:pt idx="10">
                  <c:v>0</c:v>
                </c:pt>
                <c:pt idx="11">
                  <c:v>500000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37E-4889-8013-EE8F052C38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1201872"/>
        <c:axId val="475311664"/>
      </c:lineChart>
      <c:catAx>
        <c:axId val="61120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rgbClr val="7030A0"/>
                </a:solidFill>
                <a:latin typeface="Roboto"/>
                <a:ea typeface="+mn-ea"/>
                <a:cs typeface="+mn-cs"/>
              </a:defRPr>
            </a:pPr>
            <a:endParaRPr lang="en-PK"/>
          </a:p>
        </c:txPr>
        <c:crossAx val="475311664"/>
        <c:crosses val="autoZero"/>
        <c:auto val="1"/>
        <c:lblAlgn val="ctr"/>
        <c:lblOffset val="100"/>
        <c:noMultiLvlLbl val="0"/>
      </c:catAx>
      <c:valAx>
        <c:axId val="475311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;\-#,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PK"/>
          </a:p>
        </c:txPr>
        <c:crossAx val="611201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P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P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hyperlink" Target="#DASHBOARD!A1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DASHBOARD!A1"/><Relationship Id="rId4" Type="http://schemas.openxmlformats.org/officeDocument/2006/relationships/hyperlink" Target="#'YEARLY FINANCIAL OVERVIEW'!A1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svg"/><Relationship Id="rId3" Type="http://schemas.openxmlformats.org/officeDocument/2006/relationships/chart" Target="../charts/chart8.xml"/><Relationship Id="rId7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chart" Target="../charts/chart7.xml"/><Relationship Id="rId6" Type="http://schemas.openxmlformats.org/officeDocument/2006/relationships/hyperlink" Target="#'YEARLY FINANCIAL OVERVIEW'!A1"/><Relationship Id="rId5" Type="http://schemas.openxmlformats.org/officeDocument/2006/relationships/chart" Target="../charts/chart10.xml"/><Relationship Id="rId4" Type="http://schemas.openxmlformats.org/officeDocument/2006/relationships/chart" Target="../charts/chart9.xml"/><Relationship Id="rId9" Type="http://schemas.openxmlformats.org/officeDocument/2006/relationships/hyperlink" Target="#TRANSA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DASHBOARD!A1"/><Relationship Id="rId5" Type="http://schemas.openxmlformats.org/officeDocument/2006/relationships/chart" Target="../charts/chart11.xml"/><Relationship Id="rId4" Type="http://schemas.openxmlformats.org/officeDocument/2006/relationships/hyperlink" Target="#TRANSA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16</xdr:row>
      <xdr:rowOff>9524</xdr:rowOff>
    </xdr:from>
    <xdr:to>
      <xdr:col>2</xdr:col>
      <xdr:colOff>190500</xdr:colOff>
      <xdr:row>22</xdr:row>
      <xdr:rowOff>61911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161925</xdr:colOff>
      <xdr:row>20</xdr:row>
      <xdr:rowOff>133350</xdr:rowOff>
    </xdr:from>
    <xdr:to>
      <xdr:col>11</xdr:col>
      <xdr:colOff>276225</xdr:colOff>
      <xdr:row>27</xdr:row>
      <xdr:rowOff>42862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13</xdr:row>
      <xdr:rowOff>85724</xdr:rowOff>
    </xdr:from>
    <xdr:to>
      <xdr:col>3</xdr:col>
      <xdr:colOff>757238</xdr:colOff>
      <xdr:row>24</xdr:row>
      <xdr:rowOff>23811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63B8A0F-CF3A-4633-B295-EAA86A1F1C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300037</xdr:colOff>
      <xdr:row>12</xdr:row>
      <xdr:rowOff>176212</xdr:rowOff>
    </xdr:from>
    <xdr:to>
      <xdr:col>10</xdr:col>
      <xdr:colOff>404812</xdr:colOff>
      <xdr:row>27</xdr:row>
      <xdr:rowOff>61912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45D7A1F-8629-48D6-A1E6-D81B14F122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152400</xdr:colOff>
      <xdr:row>4</xdr:row>
      <xdr:rowOff>42862</xdr:rowOff>
    </xdr:from>
    <xdr:to>
      <xdr:col>12</xdr:col>
      <xdr:colOff>438150</xdr:colOff>
      <xdr:row>18</xdr:row>
      <xdr:rowOff>119062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560D4EC-C945-4E3B-B413-31981FE1C4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514350</xdr:colOff>
      <xdr:row>4</xdr:row>
      <xdr:rowOff>33337</xdr:rowOff>
    </xdr:from>
    <xdr:to>
      <xdr:col>14</xdr:col>
      <xdr:colOff>914400</xdr:colOff>
      <xdr:row>18</xdr:row>
      <xdr:rowOff>109537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986A6EAD-03CE-4EB8-B888-C436AA240B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228600</xdr:colOff>
      <xdr:row>7</xdr:row>
      <xdr:rowOff>66675</xdr:rowOff>
    </xdr:from>
    <xdr:to>
      <xdr:col>6</xdr:col>
      <xdr:colOff>666750</xdr:colOff>
      <xdr:row>10</xdr:row>
      <xdr:rowOff>28575</xdr:rowOff>
    </xdr:to>
    <xdr:sp macro="" textlink="">
      <xdr:nvSpPr>
        <xdr:cNvPr id="8" name="Rectangle 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B2D495A-9B7B-4C15-AE59-A9FC311E4257}"/>
            </a:ext>
          </a:extLst>
        </xdr:cNvPr>
        <xdr:cNvSpPr/>
      </xdr:nvSpPr>
      <xdr:spPr>
        <a:xfrm>
          <a:off x="5248275" y="1400175"/>
          <a:ext cx="1514475" cy="533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K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800099</xdr:colOff>
      <xdr:row>0</xdr:row>
      <xdr:rowOff>1076325</xdr:rowOff>
    </xdr:from>
    <xdr:to>
      <xdr:col>5</xdr:col>
      <xdr:colOff>0</xdr:colOff>
      <xdr:row>0</xdr:row>
      <xdr:rowOff>1400175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4C43D8B-E3D4-419E-BDFA-881AF57BA2D8}"/>
            </a:ext>
          </a:extLst>
        </xdr:cNvPr>
        <xdr:cNvSpPr/>
      </xdr:nvSpPr>
      <xdr:spPr>
        <a:xfrm>
          <a:off x="1238249" y="1076325"/>
          <a:ext cx="2038351" cy="323850"/>
        </a:xfrm>
        <a:prstGeom prst="rect">
          <a:avLst/>
        </a:prstGeom>
        <a:effectLst>
          <a:innerShdw blurRad="63500" dist="50800" dir="13500000">
            <a:prstClr val="black">
              <a:alpha val="50000"/>
            </a:prstClr>
          </a:inn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>
              <a:solidFill>
                <a:schemeClr val="tx1"/>
              </a:solidFill>
              <a:latin typeface="Roboto"/>
            </a:rPr>
            <a:t>Go To DashBoard</a:t>
          </a:r>
          <a:endParaRPr lang="en-PK" sz="1600" b="1">
            <a:solidFill>
              <a:schemeClr val="tx1"/>
            </a:solidFill>
            <a:latin typeface="Roboto"/>
          </a:endParaRPr>
        </a:p>
      </xdr:txBody>
    </xdr:sp>
    <xdr:clientData/>
  </xdr:twoCellAnchor>
  <xdr:twoCellAnchor editAs="oneCell">
    <xdr:from>
      <xdr:col>1</xdr:col>
      <xdr:colOff>142875</xdr:colOff>
      <xdr:row>0</xdr:row>
      <xdr:rowOff>967859</xdr:rowOff>
    </xdr:from>
    <xdr:to>
      <xdr:col>1</xdr:col>
      <xdr:colOff>689491</xdr:colOff>
      <xdr:row>0</xdr:row>
      <xdr:rowOff>1514475</xdr:rowOff>
    </xdr:to>
    <xdr:pic>
      <xdr:nvPicPr>
        <xdr:cNvPr id="3" name="Graphic 2" descr="Right pointing backhand index">
          <a:extLst>
            <a:ext uri="{FF2B5EF4-FFF2-40B4-BE49-F238E27FC236}">
              <a16:creationId xmlns:a16="http://schemas.microsoft.com/office/drawing/2014/main" id="{B55CF4B1-198C-4270-A420-789FA23A7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581025" y="967859"/>
          <a:ext cx="546616" cy="546616"/>
        </a:xfrm>
        <a:prstGeom prst="rect">
          <a:avLst/>
        </a:prstGeom>
      </xdr:spPr>
    </xdr:pic>
    <xdr:clientData/>
  </xdr:twoCellAnchor>
  <xdr:twoCellAnchor>
    <xdr:from>
      <xdr:col>5</xdr:col>
      <xdr:colOff>1066800</xdr:colOff>
      <xdr:row>0</xdr:row>
      <xdr:rowOff>1057274</xdr:rowOff>
    </xdr:from>
    <xdr:to>
      <xdr:col>7</xdr:col>
      <xdr:colOff>1695450</xdr:colOff>
      <xdr:row>0</xdr:row>
      <xdr:rowOff>1400175</xdr:rowOff>
    </xdr:to>
    <xdr:sp macro="" textlink="">
      <xdr:nvSpPr>
        <xdr:cNvPr id="4" name="Rectangle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FA99CDA-8420-4249-8479-8D5A698F94DB}"/>
            </a:ext>
          </a:extLst>
        </xdr:cNvPr>
        <xdr:cNvSpPr/>
      </xdr:nvSpPr>
      <xdr:spPr>
        <a:xfrm>
          <a:off x="4343400" y="1057274"/>
          <a:ext cx="3352800" cy="342901"/>
        </a:xfrm>
        <a:prstGeom prst="rect">
          <a:avLst/>
        </a:prstGeom>
        <a:effectLst>
          <a:innerShdw blurRad="63500" dist="50800" dir="13500000">
            <a:prstClr val="black">
              <a:alpha val="50000"/>
            </a:prstClr>
          </a:inn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600" b="1">
              <a:solidFill>
                <a:schemeClr val="tx1"/>
              </a:solidFill>
              <a:latin typeface="Roboto"/>
              <a:ea typeface="+mn-ea"/>
              <a:cs typeface="+mn-cs"/>
            </a:rPr>
            <a:t>Go To Yearly</a:t>
          </a:r>
          <a:r>
            <a:rPr lang="en-US" sz="1600" b="1" baseline="0">
              <a:solidFill>
                <a:schemeClr val="tx1"/>
              </a:solidFill>
              <a:latin typeface="Roboto"/>
              <a:ea typeface="+mn-ea"/>
              <a:cs typeface="+mn-cs"/>
            </a:rPr>
            <a:t> Financial Overview</a:t>
          </a:r>
          <a:endParaRPr lang="en-PK" sz="1600" b="1">
            <a:solidFill>
              <a:schemeClr val="tx1"/>
            </a:solidFill>
            <a:latin typeface="Roboto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409575</xdr:colOff>
      <xdr:row>0</xdr:row>
      <xdr:rowOff>952500</xdr:rowOff>
    </xdr:from>
    <xdr:to>
      <xdr:col>5</xdr:col>
      <xdr:colOff>956191</xdr:colOff>
      <xdr:row>0</xdr:row>
      <xdr:rowOff>1499116</xdr:rowOff>
    </xdr:to>
    <xdr:pic>
      <xdr:nvPicPr>
        <xdr:cNvPr id="8" name="Graphic 7" descr="Right pointing backhand index">
          <a:extLst>
            <a:ext uri="{FF2B5EF4-FFF2-40B4-BE49-F238E27FC236}">
              <a16:creationId xmlns:a16="http://schemas.microsoft.com/office/drawing/2014/main" id="{6C2F628C-F0C4-4334-AF84-60148F0CC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686175" y="952500"/>
          <a:ext cx="546616" cy="54661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726281</xdr:colOff>
      <xdr:row>22</xdr:row>
      <xdr:rowOff>179160</xdr:rowOff>
    </xdr:from>
    <xdr:to>
      <xdr:col>37</xdr:col>
      <xdr:colOff>595312</xdr:colOff>
      <xdr:row>45</xdr:row>
      <xdr:rowOff>35717</xdr:rowOff>
    </xdr:to>
    <xdr:graphicFrame macro="">
      <xdr:nvGraphicFramePr>
        <xdr:cNvPr id="44" name="Chart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309562</xdr:colOff>
      <xdr:row>0</xdr:row>
      <xdr:rowOff>60621</xdr:rowOff>
    </xdr:from>
    <xdr:to>
      <xdr:col>1</xdr:col>
      <xdr:colOff>1202531</xdr:colOff>
      <xdr:row>0</xdr:row>
      <xdr:rowOff>947397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60621"/>
          <a:ext cx="892969" cy="886776"/>
        </a:xfrm>
        <a:prstGeom prst="rect">
          <a:avLst/>
        </a:prstGeom>
      </xdr:spPr>
    </xdr:pic>
    <xdr:clientData/>
  </xdr:twoCellAnchor>
  <xdr:twoCellAnchor>
    <xdr:from>
      <xdr:col>10</xdr:col>
      <xdr:colOff>714374</xdr:colOff>
      <xdr:row>4</xdr:row>
      <xdr:rowOff>1587</xdr:rowOff>
    </xdr:from>
    <xdr:to>
      <xdr:col>37</xdr:col>
      <xdr:colOff>571500</xdr:colOff>
      <xdr:row>20</xdr:row>
      <xdr:rowOff>174625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EE59D95-4E02-4CF6-9CCE-59B16D64F2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357188</xdr:colOff>
      <xdr:row>11</xdr:row>
      <xdr:rowOff>190499</xdr:rowOff>
    </xdr:from>
    <xdr:to>
      <xdr:col>10</xdr:col>
      <xdr:colOff>23812</xdr:colOff>
      <xdr:row>28</xdr:row>
      <xdr:rowOff>142874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89D61BD-568A-4082-AF1E-86C54210D3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380999</xdr:colOff>
      <xdr:row>29</xdr:row>
      <xdr:rowOff>154781</xdr:rowOff>
    </xdr:from>
    <xdr:to>
      <xdr:col>10</xdr:col>
      <xdr:colOff>47624</xdr:colOff>
      <xdr:row>45</xdr:row>
      <xdr:rowOff>-1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184E4152-FC49-4CEC-9D06-A7D5C710B0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1238248</xdr:colOff>
      <xdr:row>0</xdr:row>
      <xdr:rowOff>1202531</xdr:rowOff>
    </xdr:from>
    <xdr:to>
      <xdr:col>4</xdr:col>
      <xdr:colOff>238124</xdr:colOff>
      <xdr:row>0</xdr:row>
      <xdr:rowOff>1595437</xdr:rowOff>
    </xdr:to>
    <xdr:sp macro="" textlink="">
      <xdr:nvSpPr>
        <xdr:cNvPr id="15" name="Rectangle 1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57B4DF38-A5B4-4DF0-8478-52CCA8CC7262}"/>
            </a:ext>
          </a:extLst>
        </xdr:cNvPr>
        <xdr:cNvSpPr/>
      </xdr:nvSpPr>
      <xdr:spPr>
        <a:xfrm>
          <a:off x="1666873" y="1202531"/>
          <a:ext cx="3798095" cy="392906"/>
        </a:xfrm>
        <a:prstGeom prst="rect">
          <a:avLst/>
        </a:prstGeom>
        <a:effectLst>
          <a:innerShdw blurRad="63500" dist="50800" dir="13500000">
            <a:prstClr val="black">
              <a:alpha val="50000"/>
            </a:prstClr>
          </a:inn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800" b="1">
              <a:solidFill>
                <a:schemeClr val="tx1"/>
              </a:solidFill>
              <a:latin typeface="Roboto"/>
            </a:rPr>
            <a:t>Go To Yearly</a:t>
          </a:r>
          <a:r>
            <a:rPr lang="en-US" sz="1800" b="1" baseline="0">
              <a:solidFill>
                <a:schemeClr val="tx1"/>
              </a:solidFill>
              <a:latin typeface="Roboto"/>
            </a:rPr>
            <a:t> Financial Overview</a:t>
          </a:r>
          <a:endParaRPr lang="en-PK" sz="1800" b="1">
            <a:solidFill>
              <a:schemeClr val="tx1"/>
            </a:solidFill>
            <a:latin typeface="Roboto"/>
          </a:endParaRPr>
        </a:p>
      </xdr:txBody>
    </xdr:sp>
    <xdr:clientData/>
  </xdr:twoCellAnchor>
  <xdr:twoCellAnchor editAs="oneCell">
    <xdr:from>
      <xdr:col>1</xdr:col>
      <xdr:colOff>535784</xdr:colOff>
      <xdr:row>0</xdr:row>
      <xdr:rowOff>1119188</xdr:rowOff>
    </xdr:from>
    <xdr:to>
      <xdr:col>1</xdr:col>
      <xdr:colOff>1145384</xdr:colOff>
      <xdr:row>0</xdr:row>
      <xdr:rowOff>1728788</xdr:rowOff>
    </xdr:to>
    <xdr:pic>
      <xdr:nvPicPr>
        <xdr:cNvPr id="16" name="Graphic 15" descr="Right pointing backhand index">
          <a:extLst>
            <a:ext uri="{FF2B5EF4-FFF2-40B4-BE49-F238E27FC236}">
              <a16:creationId xmlns:a16="http://schemas.microsoft.com/office/drawing/2014/main" id="{D97329F0-E303-412B-B67C-BF6AD03B2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512097" y="1119188"/>
          <a:ext cx="609600" cy="609600"/>
        </a:xfrm>
        <a:prstGeom prst="rect">
          <a:avLst/>
        </a:prstGeom>
      </xdr:spPr>
    </xdr:pic>
    <xdr:clientData/>
  </xdr:twoCellAnchor>
  <xdr:twoCellAnchor>
    <xdr:from>
      <xdr:col>4</xdr:col>
      <xdr:colOff>1262063</xdr:colOff>
      <xdr:row>0</xdr:row>
      <xdr:rowOff>1190624</xdr:rowOff>
    </xdr:from>
    <xdr:to>
      <xdr:col>5</xdr:col>
      <xdr:colOff>1833562</xdr:colOff>
      <xdr:row>0</xdr:row>
      <xdr:rowOff>1583531</xdr:rowOff>
    </xdr:to>
    <xdr:sp macro="" textlink="">
      <xdr:nvSpPr>
        <xdr:cNvPr id="17" name="Rectangle 16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4E992505-AB7D-4F6C-B19D-4559EF7BD208}"/>
            </a:ext>
          </a:extLst>
        </xdr:cNvPr>
        <xdr:cNvSpPr/>
      </xdr:nvSpPr>
      <xdr:spPr>
        <a:xfrm>
          <a:off x="6488907" y="1190624"/>
          <a:ext cx="2536030" cy="392907"/>
        </a:xfrm>
        <a:prstGeom prst="rect">
          <a:avLst/>
        </a:prstGeom>
        <a:effectLst>
          <a:innerShdw blurRad="63500" dist="50800" dir="13500000">
            <a:prstClr val="black">
              <a:alpha val="50000"/>
            </a:prstClr>
          </a:inn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800" b="1">
              <a:solidFill>
                <a:schemeClr val="tx1"/>
              </a:solidFill>
              <a:latin typeface="Roboto"/>
            </a:rPr>
            <a:t>Go To Transactions</a:t>
          </a:r>
          <a:endParaRPr lang="en-PK" sz="1800" b="1">
            <a:solidFill>
              <a:schemeClr val="tx1"/>
            </a:solidFill>
            <a:latin typeface="Roboto"/>
          </a:endParaRPr>
        </a:p>
      </xdr:txBody>
    </xdr:sp>
    <xdr:clientData/>
  </xdr:twoCellAnchor>
  <xdr:twoCellAnchor editAs="oneCell">
    <xdr:from>
      <xdr:col>4</xdr:col>
      <xdr:colOff>535781</xdr:colOff>
      <xdr:row>0</xdr:row>
      <xdr:rowOff>1095374</xdr:rowOff>
    </xdr:from>
    <xdr:to>
      <xdr:col>4</xdr:col>
      <xdr:colOff>1145381</xdr:colOff>
      <xdr:row>0</xdr:row>
      <xdr:rowOff>1704974</xdr:rowOff>
    </xdr:to>
    <xdr:pic>
      <xdr:nvPicPr>
        <xdr:cNvPr id="18" name="Graphic 17" descr="Right pointing backhand index">
          <a:extLst>
            <a:ext uri="{FF2B5EF4-FFF2-40B4-BE49-F238E27FC236}">
              <a16:creationId xmlns:a16="http://schemas.microsoft.com/office/drawing/2014/main" id="{FBA06AED-A2D9-43E5-95B3-E80F81ABB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6310312" y="1095374"/>
          <a:ext cx="609600" cy="6096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1266825</xdr:colOff>
      <xdr:row>0</xdr:row>
      <xdr:rowOff>933449</xdr:rowOff>
    </xdr:from>
    <xdr:to>
      <xdr:col>4</xdr:col>
      <xdr:colOff>85725</xdr:colOff>
      <xdr:row>0</xdr:row>
      <xdr:rowOff>1266824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43141BA-8520-4171-A391-926F3D37A216}"/>
            </a:ext>
          </a:extLst>
        </xdr:cNvPr>
        <xdr:cNvSpPr/>
      </xdr:nvSpPr>
      <xdr:spPr>
        <a:xfrm>
          <a:off x="2762250" y="933449"/>
          <a:ext cx="2514600" cy="333375"/>
        </a:xfrm>
        <a:prstGeom prst="rect">
          <a:avLst/>
        </a:prstGeom>
        <a:effectLst>
          <a:innerShdw blurRad="63500" dist="50800" dir="13500000">
            <a:prstClr val="black">
              <a:alpha val="50000"/>
            </a:prstClr>
          </a:inn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>
              <a:solidFill>
                <a:schemeClr val="tx1"/>
              </a:solidFill>
              <a:latin typeface="Roboto"/>
            </a:rPr>
            <a:t>Go To DashBoard</a:t>
          </a:r>
          <a:endParaRPr lang="en-PK" sz="1600" b="1">
            <a:solidFill>
              <a:schemeClr val="tx1"/>
            </a:solidFill>
            <a:latin typeface="Roboto"/>
          </a:endParaRPr>
        </a:p>
      </xdr:txBody>
    </xdr:sp>
    <xdr:clientData/>
  </xdr:twoCellAnchor>
  <xdr:twoCellAnchor editAs="oneCell">
    <xdr:from>
      <xdr:col>2</xdr:col>
      <xdr:colOff>742951</xdr:colOff>
      <xdr:row>0</xdr:row>
      <xdr:rowOff>886954</xdr:rowOff>
    </xdr:from>
    <xdr:to>
      <xdr:col>2</xdr:col>
      <xdr:colOff>1232113</xdr:colOff>
      <xdr:row>0</xdr:row>
      <xdr:rowOff>1333500</xdr:rowOff>
    </xdr:to>
    <xdr:pic>
      <xdr:nvPicPr>
        <xdr:cNvPr id="5" name="Graphic 4" descr="Right pointing backhand index">
          <a:extLst>
            <a:ext uri="{FF2B5EF4-FFF2-40B4-BE49-F238E27FC236}">
              <a16:creationId xmlns:a16="http://schemas.microsoft.com/office/drawing/2014/main" id="{6AAA4219-E66F-4BC8-A908-318F37817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238376" y="886954"/>
          <a:ext cx="489162" cy="446546"/>
        </a:xfrm>
        <a:prstGeom prst="rect">
          <a:avLst/>
        </a:prstGeom>
      </xdr:spPr>
    </xdr:pic>
    <xdr:clientData/>
  </xdr:twoCellAnchor>
  <xdr:twoCellAnchor>
    <xdr:from>
      <xdr:col>4</xdr:col>
      <xdr:colOff>1001316</xdr:colOff>
      <xdr:row>0</xdr:row>
      <xdr:rowOff>927496</xdr:rowOff>
    </xdr:from>
    <xdr:to>
      <xdr:col>6</xdr:col>
      <xdr:colOff>1048942</xdr:colOff>
      <xdr:row>0</xdr:row>
      <xdr:rowOff>1262063</xdr:rowOff>
    </xdr:to>
    <xdr:sp macro="" textlink="">
      <xdr:nvSpPr>
        <xdr:cNvPr id="8" name="Rectangle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979748E-6D48-44C7-8029-26767E86B62F}"/>
            </a:ext>
          </a:extLst>
        </xdr:cNvPr>
        <xdr:cNvSpPr/>
      </xdr:nvSpPr>
      <xdr:spPr>
        <a:xfrm>
          <a:off x="6186488" y="927496"/>
          <a:ext cx="2238376" cy="334567"/>
        </a:xfrm>
        <a:prstGeom prst="rect">
          <a:avLst/>
        </a:prstGeom>
        <a:effectLst>
          <a:innerShdw blurRad="63500" dist="50800" dir="13500000">
            <a:prstClr val="black">
              <a:alpha val="50000"/>
            </a:prstClr>
          </a:inn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>
              <a:solidFill>
                <a:schemeClr val="tx1"/>
              </a:solidFill>
              <a:latin typeface="Roboto"/>
            </a:rPr>
            <a:t>Go To Transactions</a:t>
          </a:r>
          <a:endParaRPr lang="en-PK" sz="1600" b="1">
            <a:solidFill>
              <a:schemeClr val="tx1"/>
            </a:solidFill>
            <a:latin typeface="Roboto"/>
          </a:endParaRPr>
        </a:p>
      </xdr:txBody>
    </xdr:sp>
    <xdr:clientData/>
  </xdr:twoCellAnchor>
  <xdr:twoCellAnchor>
    <xdr:from>
      <xdr:col>0</xdr:col>
      <xdr:colOff>295274</xdr:colOff>
      <xdr:row>27</xdr:row>
      <xdr:rowOff>80960</xdr:rowOff>
    </xdr:from>
    <xdr:to>
      <xdr:col>9</xdr:col>
      <xdr:colOff>19050</xdr:colOff>
      <xdr:row>56</xdr:row>
      <xdr:rowOff>152399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5B2EF2B-5106-4078-9539-D784C2DBD6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152399</xdr:colOff>
      <xdr:row>21</xdr:row>
      <xdr:rowOff>171450</xdr:rowOff>
    </xdr:from>
    <xdr:to>
      <xdr:col>7</xdr:col>
      <xdr:colOff>1371600</xdr:colOff>
      <xdr:row>25</xdr:row>
      <xdr:rowOff>38099</xdr:rowOff>
    </xdr:to>
    <xdr:sp macro="" textlink="$C$4">
      <xdr:nvSpPr>
        <xdr:cNvPr id="12" name="Rectangle 11">
          <a:extLst>
            <a:ext uri="{FF2B5EF4-FFF2-40B4-BE49-F238E27FC236}">
              <a16:creationId xmlns:a16="http://schemas.microsoft.com/office/drawing/2014/main" id="{473CDE12-DC4B-40D6-A369-CB41FA691926}"/>
            </a:ext>
          </a:extLst>
        </xdr:cNvPr>
        <xdr:cNvSpPr/>
      </xdr:nvSpPr>
      <xdr:spPr>
        <a:xfrm>
          <a:off x="7191374" y="6400800"/>
          <a:ext cx="2990851" cy="628649"/>
        </a:xfrm>
        <a:prstGeom prst="rect">
          <a:avLst/>
        </a:prstGeom>
        <a:effectLst>
          <a:innerShdw blurRad="63500" dist="50800" dir="13500000">
            <a:prstClr val="black">
              <a:alpha val="50000"/>
            </a:prstClr>
          </a:innerShdw>
        </a:effectLst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FEA61509-7802-415B-B98A-E9530968364B}" type="TxLink">
            <a:rPr lang="en-US" sz="3600" b="1" i="0" u="none" strike="noStrike" cap="none" spc="0">
              <a:ln w="0"/>
              <a:solidFill>
                <a:srgbClr val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Calibri"/>
              <a:cs typeface="Calibri"/>
            </a:rPr>
            <a:pPr algn="ctr"/>
            <a:t>2025</a:t>
          </a:fld>
          <a:endParaRPr lang="en-PK" sz="3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  <xdr:twoCellAnchor editAs="oneCell">
    <xdr:from>
      <xdr:col>4</xdr:col>
      <xdr:colOff>482204</xdr:colOff>
      <xdr:row>0</xdr:row>
      <xdr:rowOff>881063</xdr:rowOff>
    </xdr:from>
    <xdr:to>
      <xdr:col>4</xdr:col>
      <xdr:colOff>971366</xdr:colOff>
      <xdr:row>0</xdr:row>
      <xdr:rowOff>1327609</xdr:rowOff>
    </xdr:to>
    <xdr:pic>
      <xdr:nvPicPr>
        <xdr:cNvPr id="13" name="Graphic 12" descr="Right pointing backhand index">
          <a:extLst>
            <a:ext uri="{FF2B5EF4-FFF2-40B4-BE49-F238E27FC236}">
              <a16:creationId xmlns:a16="http://schemas.microsoft.com/office/drawing/2014/main" id="{441B136E-ABC7-4347-88E5-7D855E02B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5667376" y="881063"/>
          <a:ext cx="489162" cy="446546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om Sec -Muhammad Arqum" refreshedDate="45959.662745833331" createdVersion="6" refreshedVersion="6" minRefreshableVersion="3" recordCount="7" xr:uid="{00000000-000A-0000-FFFF-FFFF00000000}">
  <cacheSource type="worksheet">
    <worksheetSource name="MYTRANSACTIONS"/>
  </cacheSource>
  <cacheFields count="7">
    <cacheField name="DATE" numFmtId="166">
      <sharedItems containsSemiMixedTypes="0" containsNonDate="0" containsDate="1" containsString="0" minDate="2025-02-01T00:00:00" maxDate="2025-09-08T00:00:00"/>
    </cacheField>
    <cacheField name="YEAR" numFmtId="0">
      <sharedItems containsSemiMixedTypes="0" containsString="0" containsNumber="1" containsInteger="1" minValue="2025" maxValue="2025"/>
    </cacheField>
    <cacheField name="MONTH" numFmtId="0">
      <sharedItems count="5">
        <s v="Feb"/>
        <s v="Mar"/>
        <s v="Apr"/>
        <s v="Jun"/>
        <s v="Sep"/>
      </sharedItems>
    </cacheField>
    <cacheField name="ITEM" numFmtId="0">
      <sharedItems/>
    </cacheField>
    <cacheField name="CATEGORY" numFmtId="0">
      <sharedItems/>
    </cacheField>
    <cacheField name="AMOUNT" numFmtId="164">
      <sharedItems containsSemiMixedTypes="0" containsString="0" containsNumber="1" containsInteger="1" minValue="79000" maxValue="100000"/>
    </cacheField>
    <cacheField name="REMARK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">
  <r>
    <d v="2025-02-01T00:00:00"/>
    <n v="2025"/>
    <x v="0"/>
    <s v="EXPENSE"/>
    <s v="Software &amp; Tools"/>
    <n v="79000"/>
    <s v="N/A"/>
  </r>
  <r>
    <d v="2025-02-01T00:00:00"/>
    <n v="2025"/>
    <x v="0"/>
    <s v="INCOME"/>
    <s v="Client Payments"/>
    <n v="100000"/>
    <m/>
  </r>
  <r>
    <d v="2025-02-01T00:00:00"/>
    <n v="2025"/>
    <x v="0"/>
    <s v="EXPENSE"/>
    <s v="Marketing &amp; Ads"/>
    <n v="90000"/>
    <m/>
  </r>
  <r>
    <d v="2025-03-02T00:00:00"/>
    <n v="2025"/>
    <x v="1"/>
    <s v="EXPENSE"/>
    <s v="Internet &amp; Utilities"/>
    <n v="92000"/>
    <m/>
  </r>
  <r>
    <d v="2025-04-03T00:00:00"/>
    <n v="2025"/>
    <x v="2"/>
    <s v="INCOME"/>
    <s v="Platform Income"/>
    <n v="95000"/>
    <m/>
  </r>
  <r>
    <d v="2025-06-05T00:00:00"/>
    <n v="2025"/>
    <x v="3"/>
    <s v="INCOME"/>
    <s v="Affiliate Income"/>
    <n v="96000"/>
    <m/>
  </r>
  <r>
    <d v="2025-09-07T00:00:00"/>
    <n v="2025"/>
    <x v="4"/>
    <s v="EXPENSE"/>
    <s v="Travel &amp; Meals"/>
    <n v="970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A9" firstHeaderRow="1" firstDataRow="1" firstDataCol="1"/>
  <pivotFields count="7">
    <pivotField numFmtId="166" showAll="0"/>
    <pivotField showAll="0"/>
    <pivotField axis="axisRow" showAll="0">
      <items count="6">
        <item x="0"/>
        <item x="1"/>
        <item x="2"/>
        <item x="3"/>
        <item x="4"/>
        <item t="default"/>
      </items>
    </pivotField>
    <pivotField showAll="0"/>
    <pivotField showAll="0"/>
    <pivotField numFmtId="164" showAll="0"/>
    <pivotField showAll="0"/>
  </pivotFields>
  <rowFields count="1">
    <field x="2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INCOME" displayName="INCOME" ref="J8:J12" totalsRowShown="0" headerRowDxfId="27" dataDxfId="26">
  <autoFilter ref="J8:J12" xr:uid="{3C4998BF-82C5-4C4F-BCE4-3659BDEE7B39}">
    <filterColumn colId="0" hiddenButton="1"/>
  </autoFilter>
  <tableColumns count="1">
    <tableColumn id="1" xr3:uid="{00000000-0010-0000-0000-000001000000}" name="INCOME" dataDxfId="28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EXPENSE" displayName="EXPENSE" ref="L8:L16" totalsRowShown="0" headerRowDxfId="24" dataDxfId="23">
  <autoFilter ref="L8:L16" xr:uid="{00000000-0009-0000-0100-000004000000}">
    <filterColumn colId="0" hiddenButton="1"/>
  </autoFilter>
  <tableColumns count="1">
    <tableColumn id="1" xr3:uid="{00000000-0010-0000-0100-000001000000}" name="EXPENSE" dataDxfId="25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MYTRANSACTIONS" displayName="MYTRANSACTIONS" ref="B8:H19" totalsRowShown="0" headerRowDxfId="15" dataDxfId="14" headerRowBorderDxfId="47">
  <autoFilter ref="B8:H19" xr:uid="{83E478F2-D8B6-42FD-8765-BF9DD02C9B9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00000000-0010-0000-0200-000001000000}" name="DATE" dataDxfId="22"/>
    <tableColumn id="2" xr3:uid="{00000000-0010-0000-0200-000002000000}" name="YEAR" dataDxfId="21">
      <calculatedColumnFormula>YEAR(B9)</calculatedColumnFormula>
    </tableColumn>
    <tableColumn id="3" xr3:uid="{00000000-0010-0000-0200-000003000000}" name="MONTH" dataDxfId="20">
      <calculatedColumnFormula>TEXT(B9,"MMM")</calculatedColumnFormula>
    </tableColumn>
    <tableColumn id="4" xr3:uid="{00000000-0010-0000-0200-000004000000}" name="ITEM" dataDxfId="19"/>
    <tableColumn id="5" xr3:uid="{00000000-0010-0000-0200-000005000000}" name="CATEGORY" dataDxfId="18"/>
    <tableColumn id="6" xr3:uid="{00000000-0010-0000-0200-000006000000}" name="AMOUNT" dataDxfId="17" dataCellStyle="Comma"/>
    <tableColumn id="7" xr3:uid="{00000000-0010-0000-0200-000007000000}" name="REMARKS" dataDxfId="16"/>
  </tableColumns>
  <tableStyleInfo name="TableStyleMedium22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6" displayName="Table6" ref="B13:C45" totalsRowShown="0" headerRowDxfId="13" dataDxfId="12" headerRowBorderDxfId="42" tableBorderDxfId="41" totalsRowBorderDxfId="40">
  <autoFilter ref="B13:C45" xr:uid="{00000000-0009-0000-0100-000006000000}">
    <filterColumn colId="0" hiddenButton="1"/>
    <filterColumn colId="1" hiddenButton="1"/>
  </autoFilter>
  <tableColumns count="2">
    <tableColumn id="1" xr3:uid="{00000000-0010-0000-0300-000001000000}" name="INCOME" dataDxfId="3">
      <calculatedColumnFormula>IF(TRANSACTIONS!J9="","",TRANSACTIONS!J9)</calculatedColumnFormula>
    </tableColumn>
    <tableColumn id="2" xr3:uid="{00000000-0010-0000-0300-000002000000}" name="TOTAL AMOUNT" dataDxfId="2" dataCellStyle="Comma">
      <calculatedColumnFormula>SUMIFS(TRANSACTIONS!G:G,TRANSACTIONS!F:F,Table6[[#This Row],[INCOME]],TRANSACTIONS!B:B,"&gt;="&amp;DASHBOARD!$B$6,TRANSACTIONS!B:B,"&lt;="&amp;DASHBOARD!$B$8)</calculatedColumnFormula>
    </tableColumn>
  </tableColumns>
  <tableStyleInfo name="TableStyleLight10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7" displayName="Table7" ref="E13:F45" totalsRowShown="0" headerRowDxfId="11" dataDxfId="10" headerRowBorderDxfId="39" tableBorderDxfId="38" totalsRowBorderDxfId="37">
  <autoFilter ref="E13:F45" xr:uid="{00000000-0009-0000-0100-000007000000}">
    <filterColumn colId="0" hiddenButton="1"/>
    <filterColumn colId="1" hiddenButton="1"/>
  </autoFilter>
  <tableColumns count="2">
    <tableColumn id="1" xr3:uid="{00000000-0010-0000-0400-000001000000}" name="EXPENSES" dataDxfId="1">
      <calculatedColumnFormula>IF(TRANSACTIONS!L9="","",TRANSACTIONS!L9)</calculatedColumnFormula>
    </tableColumn>
    <tableColumn id="2" xr3:uid="{00000000-0010-0000-0400-000002000000}" name="TOTAL AMOUNT" dataDxfId="0" dataCellStyle="Comma">
      <calculatedColumnFormula>SUMIFS(TRANSACTIONS!G:G,TRANSACTIONS!F:F,Table7[[#This Row],[EXPENSES]],TRANSACTIONS!B:B,"&gt;="&amp;DASHBOARD!$B$6,TRANSACTIONS!B:B,"&lt;="&amp;DASHBOARD!$B$8)</calculatedColumnFormula>
    </tableColumn>
  </tableColumns>
  <tableStyleInfo name="TableStyleMedium2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7E0C950-1710-4260-823E-C700B96892D2}" name="Table1" displayName="Table1" ref="B6:E18" totalsRowShown="0" headerRowDxfId="5" dataDxfId="4" headerRowBorderDxfId="31" tableBorderDxfId="30" totalsRowBorderDxfId="29">
  <autoFilter ref="B6:E18" xr:uid="{E7D8B312-5F1F-439C-8E59-E8D04BE23D6A}">
    <filterColumn colId="0" hiddenButton="1"/>
    <filterColumn colId="1" hiddenButton="1"/>
    <filterColumn colId="2" hiddenButton="1"/>
    <filterColumn colId="3" hiddenButton="1"/>
  </autoFilter>
  <tableColumns count="4">
    <tableColumn id="1" xr3:uid="{9F8F1D2C-E6D9-47AB-822B-6553C472CF21}" name="MONTH" dataDxfId="9"/>
    <tableColumn id="2" xr3:uid="{D3C56535-5581-4AF4-8BA2-E5F05329FE02}" name="Total Income" dataDxfId="8" dataCellStyle="Comma">
      <calculatedColumnFormula>IFERROR(SUMIFS(MYTRANSACTIONS[AMOUNT], MYTRANSACTIONS[MONTH], B7, MYTRANSACTIONS[YEAR], $C$4, MYTRANSACTIONS[ITEM], "Income"), 0)</calculatedColumnFormula>
    </tableColumn>
    <tableColumn id="3" xr3:uid="{83324D0C-6A0B-4282-AE5E-B3A103255C2E}" name="Total Expense" dataDxfId="7" dataCellStyle="Comma">
      <calculatedColumnFormula>IFERROR(SUMIFS(MYTRANSACTIONS[AMOUNT], MYTRANSACTIONS[MONTH], B7, MYTRANSACTIONS[YEAR], $C$4, MYTRANSACTIONS[ITEM], "Expense"), 0)</calculatedColumnFormula>
    </tableColumn>
    <tableColumn id="4" xr3:uid="{2413012C-BB70-47B0-821E-672A3299FFFE}" name="Net Balance" dataDxfId="6">
      <calculatedColumnFormula>C7-D7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R9"/>
  <sheetViews>
    <sheetView topLeftCell="F1" workbookViewId="0">
      <selection activeCell="Q10" sqref="Q10"/>
    </sheetView>
  </sheetViews>
  <sheetFormatPr defaultRowHeight="15"/>
  <cols>
    <col min="1" max="1" width="13.140625" bestFit="1" customWidth="1"/>
    <col min="2" max="2" width="16.140625" bestFit="1" customWidth="1"/>
    <col min="3" max="3" width="19.5703125" customWidth="1"/>
    <col min="4" max="4" width="17.28515625" style="4" customWidth="1"/>
    <col min="6" max="6" width="16.140625" bestFit="1" customWidth="1"/>
    <col min="7" max="7" width="13" style="3" customWidth="1"/>
    <col min="9" max="9" width="13.85546875" bestFit="1" customWidth="1"/>
    <col min="10" max="10" width="14.85546875" style="3" bestFit="1" customWidth="1"/>
    <col min="12" max="12" width="17.28515625" customWidth="1"/>
    <col min="13" max="13" width="12.140625" style="3" customWidth="1"/>
    <col min="15" max="15" width="15.7109375" customWidth="1"/>
    <col min="16" max="16" width="14.85546875" customWidth="1"/>
    <col min="17" max="17" width="15" customWidth="1"/>
    <col min="18" max="18" width="10.5703125" bestFit="1" customWidth="1"/>
  </cols>
  <sheetData>
    <row r="3" spans="1:18">
      <c r="A3" s="2" t="s">
        <v>31</v>
      </c>
      <c r="C3" t="s">
        <v>36</v>
      </c>
      <c r="D3" s="4" t="s">
        <v>34</v>
      </c>
      <c r="F3" t="s">
        <v>35</v>
      </c>
      <c r="G3" s="3" t="s">
        <v>34</v>
      </c>
      <c r="I3" t="s">
        <v>8</v>
      </c>
      <c r="J3" s="3" t="s">
        <v>39</v>
      </c>
      <c r="L3" t="s">
        <v>7</v>
      </c>
      <c r="M3" s="3" t="s">
        <v>40</v>
      </c>
      <c r="O3" s="5" t="s">
        <v>7</v>
      </c>
      <c r="P3" s="5" t="s">
        <v>40</v>
      </c>
      <c r="Q3" s="6" t="s">
        <v>42</v>
      </c>
      <c r="R3" s="6" t="s">
        <v>43</v>
      </c>
    </row>
    <row r="4" spans="1:18">
      <c r="A4" s="1" t="s">
        <v>33</v>
      </c>
      <c r="C4" t="str">
        <f>INDEX(incomes,MATCH(D4,incomestotal,0))</f>
        <v>Client Payments</v>
      </c>
      <c r="D4" s="4">
        <f t="array" ref="D4:D6">LARGE(incomestotal,{1;2;3})</f>
        <v>2100000</v>
      </c>
      <c r="E4">
        <v>1</v>
      </c>
      <c r="F4" t="str">
        <f>INDEX(EXPENSESSSS,MATCH(G4,EXPENSESTOTAL,0))</f>
        <v>Taxes &amp; Fees</v>
      </c>
      <c r="G4" s="3">
        <f t="array" ref="G4:G6">LARGE(EXPENSESTOTAL,{1;2;3})</f>
        <v>400000</v>
      </c>
      <c r="I4" t="str">
        <f>INDEX(EXPENSESSSS,MATCH(J4,EXPENSESTOTAL,0))</f>
        <v>Internet &amp; Utilities</v>
      </c>
      <c r="J4" s="3">
        <f t="array" ref="J4:J6">LARGE(EXPENSESTOTAL,{3;2;1})</f>
        <v>92000</v>
      </c>
      <c r="L4" t="str">
        <f t="array" ref="L4">INDEX(incomes,MATCH(M4,incomestotal,0))</f>
        <v>Affiliate Income</v>
      </c>
      <c r="M4" s="3">
        <f t="array" ref="M4:M6">LARGE(incomestotal,{3;2;1})</f>
        <v>396000</v>
      </c>
      <c r="O4" s="5" t="str">
        <f>IF(OR(M4="Oops, Not Any", M4=0), "Oops, Not Any", INDEX(incomes, MATCH(M4, incomestotal, 0)))</f>
        <v>Affiliate Income</v>
      </c>
      <c r="P4" s="7">
        <f t="array" ref="P4:P6">LARGE(incomestotal,{3;2;1})</f>
        <v>396000</v>
      </c>
      <c r="Q4" s="6" t="str">
        <f>IF(OR(J4="Waoo, Not Any", J4=0), "Waoo, Not Any", INDEX(EXPENSESSSS, MATCH(J4, EXPENSESTOTAL, 0)))</f>
        <v>Internet &amp; Utilities</v>
      </c>
      <c r="R4" s="8">
        <f t="array" ref="R4:R6">LARGE(EXPENSESTOTAL,{3;2;1})</f>
        <v>92000</v>
      </c>
    </row>
    <row r="5" spans="1:18">
      <c r="A5" s="1" t="s">
        <v>44</v>
      </c>
      <c r="C5" t="str">
        <f>INDEX(incomes,MATCH(D5,incomestotal,0))</f>
        <v>Platform Income</v>
      </c>
      <c r="D5" s="4">
        <v>595000</v>
      </c>
      <c r="E5">
        <v>2</v>
      </c>
      <c r="F5" t="str">
        <f>INDEX(EXPENSESSSS,MATCH(G5,EXPENSESTOTAL,0))</f>
        <v>Travel &amp; Meals</v>
      </c>
      <c r="G5" s="3">
        <v>97000</v>
      </c>
      <c r="I5" t="str">
        <f>INDEX(EXPENSESSSS,MATCH(J5,EXPENSESTOTAL,0))</f>
        <v>Travel &amp; Meals</v>
      </c>
      <c r="J5" s="3">
        <v>97000</v>
      </c>
      <c r="L5" t="str">
        <f t="array" ref="L5">INDEX(incomes,MATCH(M5,incomestotal,0))</f>
        <v>Platform Income</v>
      </c>
      <c r="M5" s="3">
        <v>595000</v>
      </c>
      <c r="O5" s="5" t="str">
        <f>IF(OR(M5="Oops, Not Any", M5=0), "Oops, Not Any", INDEX(incomes, MATCH(M5, incomestotal, 0)))</f>
        <v>Platform Income</v>
      </c>
      <c r="P5" s="7">
        <v>595000</v>
      </c>
      <c r="Q5" s="6" t="str">
        <f>IF(OR(J5="Waoo, Not Any", J5=0), "Waoo, Not Any", INDEX(EXPENSESSSS, MATCH(J5, EXPENSESTOTAL, 0)))</f>
        <v>Travel &amp; Meals</v>
      </c>
      <c r="R5" s="8">
        <v>97000</v>
      </c>
    </row>
    <row r="6" spans="1:18">
      <c r="A6" s="1" t="s">
        <v>45</v>
      </c>
      <c r="C6" t="str">
        <f>INDEX(incomes,MATCH(D6,incomestotal,0))</f>
        <v>Affiliate Income</v>
      </c>
      <c r="D6" s="4">
        <v>396000</v>
      </c>
      <c r="E6">
        <v>3</v>
      </c>
      <c r="F6" t="str">
        <f>INDEX(EXPENSESSSS,MATCH(G6,EXPENSESTOTAL,0))</f>
        <v>Internet &amp; Utilities</v>
      </c>
      <c r="G6" s="3">
        <v>92000</v>
      </c>
      <c r="I6" t="str">
        <f>INDEX(EXPENSESSSS,MATCH(J6,EXPENSESTOTAL,0))</f>
        <v>Taxes &amp; Fees</v>
      </c>
      <c r="J6" s="3">
        <v>400000</v>
      </c>
      <c r="L6" t="str">
        <f t="array" ref="L6">INDEX(incomes,MATCH(M6,incomestotal,0))</f>
        <v>Client Payments</v>
      </c>
      <c r="M6" s="3">
        <v>2100000</v>
      </c>
      <c r="O6" s="5" t="str">
        <f>IF(OR(M6="Oops, Not Any", M6=0), "Oops, Not Any", INDEX(incomes, MATCH(M6, incomestotal, 0)))</f>
        <v>Client Payments</v>
      </c>
      <c r="P6" s="7">
        <v>2100000</v>
      </c>
      <c r="Q6" s="6" t="str">
        <f>IF(OR(J6="Waoo, Not Any", J6=0), "Waoo, Not Any", INDEX(EXPENSESSSS, MATCH(J6, EXPENSESTOTAL, 0)))</f>
        <v>Taxes &amp; Fees</v>
      </c>
      <c r="R6" s="8">
        <v>400000</v>
      </c>
    </row>
    <row r="7" spans="1:18">
      <c r="A7" s="1" t="s">
        <v>46</v>
      </c>
      <c r="D7" s="4" t="str">
        <f>IF(D6=0,"Not any","no")</f>
        <v>no</v>
      </c>
    </row>
    <row r="8" spans="1:18">
      <c r="A8" s="1" t="s">
        <v>47</v>
      </c>
    </row>
    <row r="9" spans="1:18">
      <c r="A9" s="1" t="s">
        <v>32</v>
      </c>
    </row>
  </sheetData>
  <autoFilter ref="C3:D6" xr:uid="{00000000-0009-0000-0000-000000000000}"/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L27"/>
  <sheetViews>
    <sheetView showGridLines="0" showRowColHeaders="0" workbookViewId="0">
      <selection activeCell="F10" sqref="F10"/>
    </sheetView>
  </sheetViews>
  <sheetFormatPr defaultRowHeight="15"/>
  <cols>
    <col min="1" max="1" width="6.5703125" style="12" customWidth="1"/>
    <col min="2" max="2" width="12.140625" style="11" bestFit="1" customWidth="1"/>
    <col min="3" max="3" width="9.140625" style="11"/>
    <col min="4" max="4" width="10.140625" style="12" customWidth="1"/>
    <col min="5" max="5" width="11.140625" style="17" customWidth="1"/>
    <col min="6" max="6" width="20.28515625" style="17" customWidth="1"/>
    <col min="7" max="7" width="20.5703125" style="18" customWidth="1"/>
    <col min="8" max="8" width="38.28515625" style="17" customWidth="1"/>
    <col min="9" max="9" width="4.85546875" style="12" customWidth="1"/>
    <col min="10" max="10" width="34.7109375" style="12" customWidth="1"/>
    <col min="11" max="11" width="3.7109375" style="12" customWidth="1"/>
    <col min="12" max="12" width="34.7109375" style="12" customWidth="1"/>
    <col min="13" max="16384" width="9.140625" style="12"/>
  </cols>
  <sheetData>
    <row r="1" spans="1:12" s="11" customFormat="1" ht="124.5" customHeight="1" thickBot="1">
      <c r="A1" s="9"/>
      <c r="B1" s="10" t="s">
        <v>60</v>
      </c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6.75" customHeight="1">
      <c r="B2" s="13"/>
      <c r="C2" s="13"/>
      <c r="D2" s="14"/>
      <c r="E2" s="15"/>
      <c r="F2" s="15"/>
      <c r="G2" s="16"/>
      <c r="H2" s="15"/>
      <c r="I2" s="14"/>
      <c r="J2" s="14"/>
      <c r="K2" s="14"/>
      <c r="L2" s="14"/>
    </row>
    <row r="3" spans="1:12" ht="14.25" customHeight="1"/>
    <row r="4" spans="1:12" ht="15" customHeight="1">
      <c r="B4" s="19" t="s">
        <v>38</v>
      </c>
      <c r="C4" s="19"/>
      <c r="D4" s="19"/>
      <c r="E4" s="19"/>
      <c r="F4" s="19"/>
      <c r="G4" s="19"/>
      <c r="H4" s="19"/>
      <c r="J4" s="19" t="s">
        <v>41</v>
      </c>
      <c r="K4" s="19"/>
      <c r="L4" s="19"/>
    </row>
    <row r="5" spans="1:12" ht="15" customHeight="1">
      <c r="A5" s="17"/>
      <c r="B5" s="19"/>
      <c r="C5" s="19"/>
      <c r="D5" s="19"/>
      <c r="E5" s="19"/>
      <c r="F5" s="19"/>
      <c r="G5" s="19"/>
      <c r="H5" s="19"/>
      <c r="J5" s="19"/>
      <c r="K5" s="19"/>
      <c r="L5" s="19"/>
    </row>
    <row r="6" spans="1:12" ht="15.75" customHeight="1" thickBot="1">
      <c r="B6" s="20"/>
      <c r="C6" s="20"/>
      <c r="D6" s="20"/>
      <c r="E6" s="20"/>
      <c r="F6" s="20"/>
      <c r="G6" s="20"/>
      <c r="H6" s="20"/>
      <c r="J6" s="20"/>
      <c r="K6" s="20"/>
      <c r="L6" s="20"/>
    </row>
    <row r="7" spans="1:12" ht="9" customHeight="1"/>
    <row r="8" spans="1:12">
      <c r="B8" s="21" t="s">
        <v>0</v>
      </c>
      <c r="C8" s="21" t="s">
        <v>1</v>
      </c>
      <c r="D8" s="22" t="s">
        <v>2</v>
      </c>
      <c r="E8" s="23" t="s">
        <v>3</v>
      </c>
      <c r="F8" s="23" t="s">
        <v>4</v>
      </c>
      <c r="G8" s="24" t="s">
        <v>5</v>
      </c>
      <c r="H8" s="23" t="s">
        <v>6</v>
      </c>
      <c r="J8" s="25" t="s">
        <v>7</v>
      </c>
      <c r="L8" s="25" t="s">
        <v>8</v>
      </c>
    </row>
    <row r="9" spans="1:12">
      <c r="B9" s="26">
        <v>45689</v>
      </c>
      <c r="C9" s="11">
        <f t="shared" ref="C9" si="0">YEAR(B9)</f>
        <v>2025</v>
      </c>
      <c r="D9" s="12" t="str">
        <f t="shared" ref="D9" si="1">TEXT(B9,"MMM")</f>
        <v>Feb</v>
      </c>
      <c r="E9" s="17" t="s">
        <v>8</v>
      </c>
      <c r="F9" s="17" t="s">
        <v>23</v>
      </c>
      <c r="G9" s="27">
        <v>79000</v>
      </c>
      <c r="H9" s="17" t="s">
        <v>9</v>
      </c>
      <c r="J9" s="12" t="s">
        <v>20</v>
      </c>
      <c r="L9" s="12" t="s">
        <v>23</v>
      </c>
    </row>
    <row r="10" spans="1:12">
      <c r="B10" s="26">
        <v>45689</v>
      </c>
      <c r="C10" s="11">
        <f t="shared" ref="C10:C11" si="2">YEAR(B10)</f>
        <v>2025</v>
      </c>
      <c r="D10" s="12" t="str">
        <f t="shared" ref="D10:D11" si="3">TEXT(B10,"MMM")</f>
        <v>Feb</v>
      </c>
      <c r="E10" s="17" t="s">
        <v>7</v>
      </c>
      <c r="F10" s="17" t="s">
        <v>20</v>
      </c>
      <c r="G10" s="27">
        <v>100000</v>
      </c>
      <c r="J10" s="12" t="s">
        <v>21</v>
      </c>
      <c r="L10" s="12" t="s">
        <v>24</v>
      </c>
    </row>
    <row r="11" spans="1:12">
      <c r="B11" s="26">
        <v>45689</v>
      </c>
      <c r="C11" s="11">
        <f t="shared" si="2"/>
        <v>2025</v>
      </c>
      <c r="D11" s="12" t="str">
        <f t="shared" si="3"/>
        <v>Feb</v>
      </c>
      <c r="E11" s="17" t="s">
        <v>8</v>
      </c>
      <c r="F11" s="17" t="s">
        <v>24</v>
      </c>
      <c r="G11" s="27">
        <v>90000</v>
      </c>
      <c r="J11" s="12" t="s">
        <v>22</v>
      </c>
      <c r="L11" s="12" t="s">
        <v>25</v>
      </c>
    </row>
    <row r="12" spans="1:12">
      <c r="B12" s="26">
        <v>45718</v>
      </c>
      <c r="C12" s="11">
        <f t="shared" ref="C12:C19" si="4">YEAR(B12)</f>
        <v>2025</v>
      </c>
      <c r="D12" s="12" t="str">
        <f t="shared" ref="D12:D19" si="5">TEXT(B12,"MMM")</f>
        <v>Mar</v>
      </c>
      <c r="E12" s="17" t="s">
        <v>8</v>
      </c>
      <c r="F12" s="17" t="s">
        <v>26</v>
      </c>
      <c r="G12" s="28">
        <v>92000</v>
      </c>
      <c r="J12" s="12" t="s">
        <v>37</v>
      </c>
      <c r="L12" s="12" t="s">
        <v>26</v>
      </c>
    </row>
    <row r="13" spans="1:12">
      <c r="B13" s="26">
        <v>45750</v>
      </c>
      <c r="C13" s="11">
        <f t="shared" si="4"/>
        <v>2025</v>
      </c>
      <c r="D13" s="12" t="str">
        <f t="shared" si="5"/>
        <v>Apr</v>
      </c>
      <c r="E13" s="17" t="s">
        <v>7</v>
      </c>
      <c r="F13" s="17" t="s">
        <v>21</v>
      </c>
      <c r="G13" s="28">
        <v>95000</v>
      </c>
      <c r="L13" s="12" t="s">
        <v>27</v>
      </c>
    </row>
    <row r="14" spans="1:12">
      <c r="B14" s="26">
        <v>45813</v>
      </c>
      <c r="C14" s="11">
        <f t="shared" si="4"/>
        <v>2025</v>
      </c>
      <c r="D14" s="12" t="str">
        <f t="shared" si="5"/>
        <v>Jun</v>
      </c>
      <c r="E14" s="17" t="s">
        <v>7</v>
      </c>
      <c r="F14" s="17" t="s">
        <v>22</v>
      </c>
      <c r="G14" s="28">
        <v>96000</v>
      </c>
      <c r="L14" s="12" t="s">
        <v>28</v>
      </c>
    </row>
    <row r="15" spans="1:12">
      <c r="B15" s="26">
        <v>45907</v>
      </c>
      <c r="C15" s="11">
        <f t="shared" si="4"/>
        <v>2025</v>
      </c>
      <c r="D15" s="12" t="str">
        <f t="shared" si="5"/>
        <v>Sep</v>
      </c>
      <c r="E15" s="17" t="s">
        <v>8</v>
      </c>
      <c r="F15" s="17" t="s">
        <v>29</v>
      </c>
      <c r="G15" s="28">
        <v>97000</v>
      </c>
      <c r="L15" s="12" t="s">
        <v>29</v>
      </c>
    </row>
    <row r="16" spans="1:12">
      <c r="B16" s="26">
        <v>46055</v>
      </c>
      <c r="C16" s="11">
        <f t="shared" si="4"/>
        <v>2026</v>
      </c>
      <c r="D16" s="12" t="str">
        <f t="shared" si="5"/>
        <v>Feb</v>
      </c>
      <c r="E16" s="17" t="s">
        <v>7</v>
      </c>
      <c r="F16" s="17" t="s">
        <v>20</v>
      </c>
      <c r="G16" s="28">
        <v>2000000</v>
      </c>
      <c r="L16" s="12" t="s">
        <v>30</v>
      </c>
    </row>
    <row r="17" spans="2:7">
      <c r="B17" s="26">
        <v>45658</v>
      </c>
      <c r="C17" s="11">
        <f t="shared" si="4"/>
        <v>2025</v>
      </c>
      <c r="D17" s="12" t="str">
        <f t="shared" si="5"/>
        <v>Jan</v>
      </c>
      <c r="E17" s="17" t="s">
        <v>7</v>
      </c>
      <c r="F17" s="17" t="s">
        <v>22</v>
      </c>
      <c r="G17" s="27">
        <v>300000</v>
      </c>
    </row>
    <row r="18" spans="2:7">
      <c r="B18" s="26">
        <v>46388</v>
      </c>
      <c r="C18" s="11">
        <f t="shared" si="4"/>
        <v>2027</v>
      </c>
      <c r="D18" s="12" t="str">
        <f t="shared" si="5"/>
        <v>Jan</v>
      </c>
      <c r="E18" s="17" t="s">
        <v>8</v>
      </c>
      <c r="F18" s="17" t="s">
        <v>30</v>
      </c>
      <c r="G18" s="28">
        <v>400000</v>
      </c>
    </row>
    <row r="19" spans="2:7">
      <c r="B19" s="26">
        <v>46003</v>
      </c>
      <c r="C19" s="11">
        <f t="shared" si="4"/>
        <v>2025</v>
      </c>
      <c r="D19" s="12" t="str">
        <f t="shared" si="5"/>
        <v>Dec</v>
      </c>
      <c r="E19" s="17" t="s">
        <v>7</v>
      </c>
      <c r="F19" s="17" t="s">
        <v>21</v>
      </c>
      <c r="G19" s="28">
        <v>500000</v>
      </c>
    </row>
    <row r="20" spans="2:7">
      <c r="B20" s="26"/>
      <c r="G20" s="27"/>
    </row>
    <row r="21" spans="2:7">
      <c r="B21" s="26"/>
      <c r="G21" s="27"/>
    </row>
    <row r="22" spans="2:7">
      <c r="B22" s="26"/>
      <c r="G22" s="27"/>
    </row>
    <row r="23" spans="2:7">
      <c r="B23" s="26"/>
      <c r="G23" s="28"/>
    </row>
    <row r="24" spans="2:7">
      <c r="B24" s="26"/>
      <c r="G24" s="28"/>
    </row>
    <row r="25" spans="2:7">
      <c r="B25" s="26"/>
      <c r="G25" s="28"/>
    </row>
    <row r="26" spans="2:7">
      <c r="B26" s="26"/>
      <c r="G26" s="27"/>
    </row>
    <row r="27" spans="2:7">
      <c r="B27" s="26"/>
      <c r="G27" s="27"/>
    </row>
  </sheetData>
  <sheetProtection algorithmName="SHA-512" hashValue="x3pdhjgHHU3lgUB6OTX5OJILbYpgaY80Nt2QL397OzCyxQL8utTG+Zz0n6GyztE+RM0EH80yVAhBLn86hvLDLQ==" saltValue="trWfVhk8F+KY/Y1X192KlQ==" spinCount="100000" sheet="1" objects="1" scenarios="1"/>
  <mergeCells count="3">
    <mergeCell ref="B4:H6"/>
    <mergeCell ref="J4:L6"/>
    <mergeCell ref="B1:L1"/>
  </mergeCells>
  <conditionalFormatting sqref="E9:E19">
    <cfRule type="cellIs" dxfId="51" priority="1" operator="equal">
      <formula>"EXPENSE"</formula>
    </cfRule>
    <cfRule type="cellIs" dxfId="50" priority="2" operator="equal">
      <formula>"EXPENSES"</formula>
    </cfRule>
    <cfRule type="cellIs" dxfId="49" priority="3" operator="equal">
      <formula>"EXPENSE"</formula>
    </cfRule>
    <cfRule type="cellIs" dxfId="48" priority="4" operator="equal">
      <formula>"INCOME"</formula>
    </cfRule>
  </conditionalFormatting>
  <dataValidations count="2">
    <dataValidation type="list" allowBlank="1" showInputMessage="1" showErrorMessage="1" sqref="E9:E19" xr:uid="{00000000-0002-0000-0100-000000000000}">
      <formula1>"INCOME,EXPENSE"</formula1>
    </dataValidation>
    <dataValidation type="list" allowBlank="1" showInputMessage="1" showErrorMessage="1" sqref="F9:F19" xr:uid="{00000000-0002-0000-0100-000001000000}">
      <formula1>INDIRECT(E9)</formula1>
    </dataValidation>
  </dataValidations>
  <pageMargins left="0.7" right="0.7" top="0.75" bottom="0.75" header="0.3" footer="0.3"/>
  <pageSetup orientation="portrait" r:id="rId1"/>
  <drawing r:id="rId2"/>
  <tableParts count="3"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30A0"/>
  </sheetPr>
  <dimension ref="A1:AL45"/>
  <sheetViews>
    <sheetView showGridLines="0" showRowColHeaders="0" zoomScaleNormal="100" workbookViewId="0"/>
  </sheetViews>
  <sheetFormatPr defaultRowHeight="15"/>
  <cols>
    <col min="1" max="1" width="6.42578125" style="12" customWidth="1"/>
    <col min="2" max="2" width="28.85546875" style="11" customWidth="1"/>
    <col min="3" max="3" width="32.7109375" style="12" customWidth="1"/>
    <col min="4" max="4" width="10.42578125" style="12" customWidth="1"/>
    <col min="5" max="5" width="29.42578125" style="12" customWidth="1"/>
    <col min="6" max="6" width="32.7109375" style="12" customWidth="1"/>
    <col min="7" max="7" width="6.5703125" style="12" customWidth="1"/>
    <col min="8" max="8" width="49.85546875" style="12" customWidth="1"/>
    <col min="9" max="9" width="6.28515625" style="34" customWidth="1"/>
    <col min="10" max="10" width="49.85546875" style="12" customWidth="1"/>
    <col min="11" max="11" width="27.140625" style="34" customWidth="1"/>
    <col min="12" max="16384" width="9.140625" style="12"/>
  </cols>
  <sheetData>
    <row r="1" spans="1:38" s="31" customFormat="1" ht="142.5" customHeight="1">
      <c r="A1" s="29"/>
      <c r="B1" s="30" t="s">
        <v>18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</row>
    <row r="2" spans="1:38" ht="12" customHeight="1">
      <c r="B2" s="13"/>
      <c r="C2" s="14"/>
      <c r="D2" s="14"/>
      <c r="E2" s="14"/>
      <c r="F2" s="14"/>
      <c r="G2" s="14"/>
      <c r="H2" s="14"/>
      <c r="I2" s="32"/>
      <c r="J2" s="14"/>
      <c r="K2" s="32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33"/>
    </row>
    <row r="3" spans="1:38" ht="25.5" customHeight="1"/>
    <row r="4" spans="1:38" ht="23.25" customHeight="1"/>
    <row r="5" spans="1:38" ht="29.25" customHeight="1">
      <c r="B5" s="35" t="s">
        <v>11</v>
      </c>
      <c r="C5" s="35"/>
      <c r="E5" s="36" t="s">
        <v>10</v>
      </c>
      <c r="F5" s="37">
        <f>SUM(Table6[TOTAL AMOUNT])</f>
        <v>3091000</v>
      </c>
      <c r="G5" s="38"/>
      <c r="H5" s="39" t="s">
        <v>13</v>
      </c>
      <c r="I5" s="40"/>
      <c r="J5" s="41" t="s">
        <v>14</v>
      </c>
    </row>
    <row r="6" spans="1:38" ht="24" thickBot="1">
      <c r="B6" s="42">
        <v>45658</v>
      </c>
      <c r="C6" s="42"/>
      <c r="H6" s="43"/>
      <c r="I6" s="44"/>
      <c r="J6" s="45"/>
      <c r="K6" s="40"/>
    </row>
    <row r="7" spans="1:38" ht="26.25" customHeight="1">
      <c r="B7" s="46" t="s">
        <v>12</v>
      </c>
      <c r="C7" s="46"/>
      <c r="E7" s="36" t="s">
        <v>17</v>
      </c>
      <c r="F7" s="47">
        <f>SUM(Table7[TOTAL AMOUNT])</f>
        <v>758000</v>
      </c>
      <c r="G7" s="48"/>
      <c r="H7" s="49" t="str">
        <f>IF(MAX(C14:C102)=0, "Ooops, No Income", INDEX(Table6[INCOME], MATCH(MAX(C14:C102), Table6[TOTAL AMOUNT], 0)))</f>
        <v>Client Payments</v>
      </c>
      <c r="I7" s="50"/>
      <c r="J7" s="49" t="str">
        <f>IF(SUM(F14:F45)=0, "Waao, No Expense", INDEX(Table7[EXPENSES], MATCH(MAX(F14:F45), Table7[TOTAL AMOUNT], 0)))</f>
        <v>Taxes &amp; Fees</v>
      </c>
    </row>
    <row r="8" spans="1:38" ht="24" customHeight="1">
      <c r="B8" s="42">
        <v>46733</v>
      </c>
      <c r="C8" s="42"/>
      <c r="F8" s="51"/>
      <c r="G8" s="52"/>
      <c r="H8" s="53"/>
      <c r="I8" s="44"/>
      <c r="J8" s="54"/>
      <c r="K8" s="55"/>
      <c r="L8" s="17"/>
    </row>
    <row r="9" spans="1:38" s="11" customFormat="1" ht="26.25" customHeight="1" thickBot="1">
      <c r="B9" s="56"/>
      <c r="E9" s="57" t="s">
        <v>19</v>
      </c>
      <c r="F9" s="58">
        <f>F5-F7</f>
        <v>2333000</v>
      </c>
      <c r="G9" s="59"/>
      <c r="H9" s="60">
        <f>MAX(Table6[TOTAL AMOUNT])</f>
        <v>2100000</v>
      </c>
      <c r="I9" s="50"/>
      <c r="J9" s="61">
        <f>MAX(Table7[TOTAL AMOUNT])</f>
        <v>400000</v>
      </c>
      <c r="K9" s="34"/>
      <c r="L9" s="17"/>
    </row>
    <row r="10" spans="1:38">
      <c r="I10" s="55"/>
    </row>
    <row r="13" spans="1:38" ht="18">
      <c r="B13" s="62" t="s">
        <v>7</v>
      </c>
      <c r="C13" s="63" t="s">
        <v>16</v>
      </c>
      <c r="D13" s="64"/>
      <c r="E13" s="65" t="s">
        <v>15</v>
      </c>
      <c r="F13" s="66" t="s">
        <v>16</v>
      </c>
      <c r="G13" s="67"/>
    </row>
    <row r="14" spans="1:38" ht="15.75">
      <c r="B14" s="68" t="str">
        <f>IF(TRANSACTIONS!J9="","",TRANSACTIONS!J9)</f>
        <v>Client Payments</v>
      </c>
      <c r="C14" s="69">
        <f>SUMIFS(TRANSACTIONS!G:G,TRANSACTIONS!F:F,Table6[[#This Row],[INCOME]],TRANSACTIONS!B:B,"&gt;="&amp;DASHBOARD!$B$6,TRANSACTIONS!B:B,"&lt;="&amp;DASHBOARD!$B$8)</f>
        <v>2100000</v>
      </c>
      <c r="D14" s="64"/>
      <c r="E14" s="70" t="str">
        <f>IF(TRANSACTIONS!L9="","",TRANSACTIONS!L9)</f>
        <v>Software &amp; Tools</v>
      </c>
      <c r="F14" s="69">
        <f>SUMIFS(TRANSACTIONS!G:G,TRANSACTIONS!F:F,Table7[[#This Row],[EXPENSES]],TRANSACTIONS!B:B,"&gt;="&amp;DASHBOARD!$B$6,TRANSACTIONS!B:B,"&lt;="&amp;DASHBOARD!$B$8)</f>
        <v>79000</v>
      </c>
      <c r="G14" s="71"/>
    </row>
    <row r="15" spans="1:38" ht="15.75">
      <c r="B15" s="68" t="str">
        <f>IF(TRANSACTIONS!J10="","",TRANSACTIONS!J10)</f>
        <v>Platform Income</v>
      </c>
      <c r="C15" s="69">
        <f>SUMIFS(TRANSACTIONS!G:G,TRANSACTIONS!F:F,Table6[[#This Row],[INCOME]],TRANSACTIONS!B:B,"&gt;="&amp;DASHBOARD!$B$6,TRANSACTIONS!B:B,"&lt;="&amp;DASHBOARD!$B$8)</f>
        <v>595000</v>
      </c>
      <c r="D15" s="64"/>
      <c r="E15" s="70" t="str">
        <f>IF(TRANSACTIONS!L10="","",TRANSACTIONS!L10)</f>
        <v>Marketing &amp; Ads</v>
      </c>
      <c r="F15" s="69">
        <f>SUMIFS(TRANSACTIONS!G:G,TRANSACTIONS!F:F,Table7[[#This Row],[EXPENSES]],TRANSACTIONS!B:B,"&gt;="&amp;DASHBOARD!$B$6,TRANSACTIONS!B:B,"&lt;="&amp;DASHBOARD!$B$8)</f>
        <v>90000</v>
      </c>
      <c r="G15" s="71"/>
    </row>
    <row r="16" spans="1:38" ht="15.75">
      <c r="B16" s="68" t="str">
        <f>IF(TRANSACTIONS!J11="","",TRANSACTIONS!J11)</f>
        <v>Affiliate Income</v>
      </c>
      <c r="C16" s="69">
        <f>SUMIFS(TRANSACTIONS!G:G,TRANSACTIONS!F:F,Table6[[#This Row],[INCOME]],TRANSACTIONS!B:B,"&gt;="&amp;DASHBOARD!$B$6,TRANSACTIONS!B:B,"&lt;="&amp;DASHBOARD!$B$8)</f>
        <v>396000</v>
      </c>
      <c r="D16" s="64"/>
      <c r="E16" s="70" t="str">
        <f>IF(TRANSACTIONS!L11="","",TRANSACTIONS!L11)</f>
        <v>Hardware &amp; Equipment</v>
      </c>
      <c r="F16" s="69">
        <f>SUMIFS(TRANSACTIONS!G:G,TRANSACTIONS!F:F,Table7[[#This Row],[EXPENSES]],TRANSACTIONS!B:B,"&gt;="&amp;DASHBOARD!$B$6,TRANSACTIONS!B:B,"&lt;="&amp;DASHBOARD!$B$8)</f>
        <v>0</v>
      </c>
      <c r="G16" s="71"/>
    </row>
    <row r="17" spans="2:7" ht="15.75">
      <c r="B17" s="68" t="str">
        <f>IF(TRANSACTIONS!J12="","",TRANSACTIONS!J12)</f>
        <v>Coaching Income</v>
      </c>
      <c r="C17" s="69">
        <f>SUMIFS(TRANSACTIONS!G:G,TRANSACTIONS!F:F,Table6[[#This Row],[INCOME]],TRANSACTIONS!B:B,"&gt;="&amp;DASHBOARD!$B$6,TRANSACTIONS!B:B,"&lt;="&amp;DASHBOARD!$B$8)</f>
        <v>0</v>
      </c>
      <c r="D17" s="64"/>
      <c r="E17" s="70" t="str">
        <f>IF(TRANSACTIONS!L12="","",TRANSACTIONS!L12)</f>
        <v>Internet &amp; Utilities</v>
      </c>
      <c r="F17" s="69">
        <f>SUMIFS(TRANSACTIONS!G:G,TRANSACTIONS!F:F,Table7[[#This Row],[EXPENSES]],TRANSACTIONS!B:B,"&gt;="&amp;DASHBOARD!$B$6,TRANSACTIONS!B:B,"&lt;="&amp;DASHBOARD!$B$8)</f>
        <v>92000</v>
      </c>
      <c r="G17" s="71"/>
    </row>
    <row r="18" spans="2:7" ht="15.75">
      <c r="B18" s="68" t="str">
        <f>IF(TRANSACTIONS!J13="","",TRANSACTIONS!J13)</f>
        <v/>
      </c>
      <c r="C18" s="69">
        <f>SUMIFS(TRANSACTIONS!G:G,TRANSACTIONS!F:F,Table6[[#This Row],[INCOME]],TRANSACTIONS!B:B,"&gt;="&amp;DASHBOARD!$B$6,TRANSACTIONS!B:B,"&lt;="&amp;DASHBOARD!$B$8)</f>
        <v>0</v>
      </c>
      <c r="D18" s="64"/>
      <c r="E18" s="70" t="str">
        <f>IF(TRANSACTIONS!L13="","",TRANSACTIONS!L13)</f>
        <v>Learning &amp; Courses</v>
      </c>
      <c r="F18" s="69">
        <f>SUMIFS(TRANSACTIONS!G:G,TRANSACTIONS!F:F,Table7[[#This Row],[EXPENSES]],TRANSACTIONS!B:B,"&gt;="&amp;DASHBOARD!$B$6,TRANSACTIONS!B:B,"&lt;="&amp;DASHBOARD!$B$8)</f>
        <v>0</v>
      </c>
      <c r="G18" s="71"/>
    </row>
    <row r="19" spans="2:7" ht="15.75">
      <c r="B19" s="68" t="str">
        <f>IF(TRANSACTIONS!J14="","",TRANSACTIONS!J14)</f>
        <v/>
      </c>
      <c r="C19" s="69">
        <f>SUMIFS(TRANSACTIONS!G:G,TRANSACTIONS!F:F,Table6[[#This Row],[INCOME]],TRANSACTIONS!B:B,"&gt;="&amp;DASHBOARD!$B$6,TRANSACTIONS!B:B,"&lt;="&amp;DASHBOARD!$B$8)</f>
        <v>0</v>
      </c>
      <c r="E19" s="70" t="str">
        <f>IF(TRANSACTIONS!L14="","",TRANSACTIONS!L14)</f>
        <v>Client Expenses</v>
      </c>
      <c r="F19" s="69">
        <f>SUMIFS(TRANSACTIONS!G:G,TRANSACTIONS!F:F,Table7[[#This Row],[EXPENSES]],TRANSACTIONS!B:B,"&gt;="&amp;DASHBOARD!$B$6,TRANSACTIONS!B:B,"&lt;="&amp;DASHBOARD!$B$8)</f>
        <v>0</v>
      </c>
      <c r="G19" s="71"/>
    </row>
    <row r="20" spans="2:7" ht="15.75">
      <c r="B20" s="68" t="str">
        <f>IF(TRANSACTIONS!J15="","",TRANSACTIONS!J15)</f>
        <v/>
      </c>
      <c r="C20" s="69">
        <f>SUMIFS(TRANSACTIONS!G:G,TRANSACTIONS!F:F,Table6[[#This Row],[INCOME]],TRANSACTIONS!B:B,"&gt;="&amp;DASHBOARD!$B$6,TRANSACTIONS!B:B,"&lt;="&amp;DASHBOARD!$B$8)</f>
        <v>0</v>
      </c>
      <c r="E20" s="70" t="str">
        <f>IF(TRANSACTIONS!L15="","",TRANSACTIONS!L15)</f>
        <v>Travel &amp; Meals</v>
      </c>
      <c r="F20" s="69">
        <f>SUMIFS(TRANSACTIONS!G:G,TRANSACTIONS!F:F,Table7[[#This Row],[EXPENSES]],TRANSACTIONS!B:B,"&gt;="&amp;DASHBOARD!$B$6,TRANSACTIONS!B:B,"&lt;="&amp;DASHBOARD!$B$8)</f>
        <v>97000</v>
      </c>
      <c r="G20" s="71"/>
    </row>
    <row r="21" spans="2:7" ht="15.75">
      <c r="B21" s="68" t="str">
        <f>IF(TRANSACTIONS!J16="","",TRANSACTIONS!J16)</f>
        <v/>
      </c>
      <c r="C21" s="69">
        <f>SUMIFS(TRANSACTIONS!G:G,TRANSACTIONS!F:F,Table6[[#This Row],[INCOME]],TRANSACTIONS!B:B,"&gt;="&amp;DASHBOARD!$B$6,TRANSACTIONS!B:B,"&lt;="&amp;DASHBOARD!$B$8)</f>
        <v>0</v>
      </c>
      <c r="E21" s="70" t="str">
        <f>IF(TRANSACTIONS!L16="","",TRANSACTIONS!L16)</f>
        <v>Taxes &amp; Fees</v>
      </c>
      <c r="F21" s="69">
        <f>SUMIFS(TRANSACTIONS!G:G,TRANSACTIONS!F:F,Table7[[#This Row],[EXPENSES]],TRANSACTIONS!B:B,"&gt;="&amp;DASHBOARD!$B$6,TRANSACTIONS!B:B,"&lt;="&amp;DASHBOARD!$B$8)</f>
        <v>400000</v>
      </c>
      <c r="G21" s="71"/>
    </row>
    <row r="22" spans="2:7" ht="15.75">
      <c r="B22" s="68" t="str">
        <f>IF(TRANSACTIONS!J17="","",TRANSACTIONS!J17)</f>
        <v/>
      </c>
      <c r="C22" s="69">
        <f>SUMIFS(TRANSACTIONS!G:G,TRANSACTIONS!F:F,Table6[[#This Row],[INCOME]],TRANSACTIONS!B:B,"&gt;="&amp;DASHBOARD!$B$6,TRANSACTIONS!B:B,"&lt;="&amp;DASHBOARD!$B$8)</f>
        <v>0</v>
      </c>
      <c r="E22" s="70" t="str">
        <f>IF(TRANSACTIONS!L17="","",TRANSACTIONS!L17)</f>
        <v/>
      </c>
      <c r="F22" s="69">
        <f>SUMIFS(TRANSACTIONS!G:G,TRANSACTIONS!F:F,Table7[[#This Row],[EXPENSES]],TRANSACTIONS!B:B,"&gt;="&amp;DASHBOARD!$B$6,TRANSACTIONS!B:B,"&lt;="&amp;DASHBOARD!$B$8)</f>
        <v>0</v>
      </c>
      <c r="G22" s="71"/>
    </row>
    <row r="23" spans="2:7" ht="15.75">
      <c r="B23" s="68" t="str">
        <f>IF(TRANSACTIONS!J18="","",TRANSACTIONS!J18)</f>
        <v/>
      </c>
      <c r="C23" s="69">
        <f>SUMIFS(TRANSACTIONS!G:G,TRANSACTIONS!F:F,Table6[[#This Row],[INCOME]],TRANSACTIONS!B:B,"&gt;="&amp;DASHBOARD!$B$6,TRANSACTIONS!B:B,"&lt;="&amp;DASHBOARD!$B$8)</f>
        <v>0</v>
      </c>
      <c r="E23" s="70" t="str">
        <f>IF(TRANSACTIONS!L18="","",TRANSACTIONS!L18)</f>
        <v/>
      </c>
      <c r="F23" s="69">
        <f>SUMIFS(TRANSACTIONS!G:G,TRANSACTIONS!F:F,Table7[[#This Row],[EXPENSES]],TRANSACTIONS!B:B,"&gt;="&amp;DASHBOARD!$B$6,TRANSACTIONS!B:B,"&lt;="&amp;DASHBOARD!$B$8)</f>
        <v>0</v>
      </c>
      <c r="G23" s="71"/>
    </row>
    <row r="24" spans="2:7" ht="15.75">
      <c r="B24" s="68" t="str">
        <f>IF(TRANSACTIONS!J19="","",TRANSACTIONS!J19)</f>
        <v/>
      </c>
      <c r="C24" s="69">
        <f>SUMIFS(TRANSACTIONS!G:G,TRANSACTIONS!F:F,Table6[[#This Row],[INCOME]],TRANSACTIONS!B:B,"&gt;="&amp;DASHBOARD!$B$6,TRANSACTIONS!B:B,"&lt;="&amp;DASHBOARD!$B$8)</f>
        <v>0</v>
      </c>
      <c r="E24" s="70" t="str">
        <f>IF(TRANSACTIONS!L19="","",TRANSACTIONS!L19)</f>
        <v/>
      </c>
      <c r="F24" s="69">
        <f>SUMIFS(TRANSACTIONS!G:G,TRANSACTIONS!F:F,Table7[[#This Row],[EXPENSES]],TRANSACTIONS!B:B,"&gt;="&amp;DASHBOARD!$B$6,TRANSACTIONS!B:B,"&lt;="&amp;DASHBOARD!$B$8)</f>
        <v>0</v>
      </c>
      <c r="G24" s="71"/>
    </row>
    <row r="25" spans="2:7" ht="15.75">
      <c r="B25" s="68" t="str">
        <f>IF(TRANSACTIONS!J20="","",TRANSACTIONS!J20)</f>
        <v/>
      </c>
      <c r="C25" s="69">
        <f>SUMIFS(TRANSACTIONS!G:G,TRANSACTIONS!F:F,Table6[[#This Row],[INCOME]],TRANSACTIONS!B:B,"&gt;="&amp;DASHBOARD!$B$6,TRANSACTIONS!B:B,"&lt;="&amp;DASHBOARD!$B$8)</f>
        <v>0</v>
      </c>
      <c r="E25" s="70" t="str">
        <f>IF(TRANSACTIONS!L20="","",TRANSACTIONS!L20)</f>
        <v/>
      </c>
      <c r="F25" s="69">
        <f>SUMIFS(TRANSACTIONS!G:G,TRANSACTIONS!F:F,Table7[[#This Row],[EXPENSES]],TRANSACTIONS!B:B,"&gt;="&amp;DASHBOARD!$B$6,TRANSACTIONS!B:B,"&lt;="&amp;DASHBOARD!$B$8)</f>
        <v>0</v>
      </c>
      <c r="G25" s="71"/>
    </row>
    <row r="26" spans="2:7" ht="15.75">
      <c r="B26" s="68" t="str">
        <f>IF(TRANSACTIONS!J21="","",TRANSACTIONS!J21)</f>
        <v/>
      </c>
      <c r="C26" s="69">
        <f>SUMIFS(TRANSACTIONS!G:G,TRANSACTIONS!F:F,Table6[[#This Row],[INCOME]],TRANSACTIONS!B:B,"&gt;="&amp;DASHBOARD!$B$6,TRANSACTIONS!B:B,"&lt;="&amp;DASHBOARD!$B$8)</f>
        <v>0</v>
      </c>
      <c r="E26" s="70" t="str">
        <f>IF(TRANSACTIONS!L21="","",TRANSACTIONS!L21)</f>
        <v/>
      </c>
      <c r="F26" s="69">
        <f>SUMIFS(TRANSACTIONS!G:G,TRANSACTIONS!F:F,Table7[[#This Row],[EXPENSES]],TRANSACTIONS!B:B,"&gt;="&amp;DASHBOARD!$B$6,TRANSACTIONS!B:B,"&lt;="&amp;DASHBOARD!$B$8)</f>
        <v>0</v>
      </c>
      <c r="G26" s="71"/>
    </row>
    <row r="27" spans="2:7" ht="15.75">
      <c r="B27" s="68" t="str">
        <f>IF(TRANSACTIONS!J22="","",TRANSACTIONS!J22)</f>
        <v/>
      </c>
      <c r="C27" s="69">
        <f>SUMIFS(TRANSACTIONS!G:G,TRANSACTIONS!F:F,Table6[[#This Row],[INCOME]],TRANSACTIONS!B:B,"&gt;="&amp;DASHBOARD!$B$6,TRANSACTIONS!B:B,"&lt;="&amp;DASHBOARD!$B$8)</f>
        <v>0</v>
      </c>
      <c r="E27" s="70" t="str">
        <f>IF(TRANSACTIONS!L22="","",TRANSACTIONS!L22)</f>
        <v/>
      </c>
      <c r="F27" s="72">
        <f>SUMIFS(TRANSACTIONS!G:G,TRANSACTIONS!F:F,Table7[[#This Row],[EXPENSES]],TRANSACTIONS!B:B,"&gt;="&amp;DASHBOARD!$B$6,TRANSACTIONS!B:B,"&lt;="&amp;DASHBOARD!$B$8)</f>
        <v>0</v>
      </c>
      <c r="G27" s="71"/>
    </row>
    <row r="28" spans="2:7" ht="15.75">
      <c r="B28" s="68" t="str">
        <f>IF(TRANSACTIONS!J23="","",TRANSACTIONS!J23)</f>
        <v/>
      </c>
      <c r="C28" s="69">
        <f>SUMIFS(TRANSACTIONS!G:G,TRANSACTIONS!F:F,Table6[[#This Row],[INCOME]],TRANSACTIONS!B:B,"&gt;="&amp;DASHBOARD!$B$6,TRANSACTIONS!B:B,"&lt;="&amp;DASHBOARD!$B$8)</f>
        <v>0</v>
      </c>
      <c r="E28" s="70" t="str">
        <f>IF(TRANSACTIONS!L23="","",TRANSACTIONS!L23)</f>
        <v/>
      </c>
      <c r="F28" s="69">
        <f>SUMIFS(TRANSACTIONS!G:G,TRANSACTIONS!F:F,Table7[[#This Row],[EXPENSES]],TRANSACTIONS!B:B,"&gt;="&amp;DASHBOARD!$B$6,TRANSACTIONS!B:B,"&lt;="&amp;DASHBOARD!$B$8)</f>
        <v>0</v>
      </c>
      <c r="G28" s="71"/>
    </row>
    <row r="29" spans="2:7" ht="15.75">
      <c r="B29" s="68" t="str">
        <f>IF(TRANSACTIONS!J24="","",TRANSACTIONS!J24)</f>
        <v/>
      </c>
      <c r="C29" s="69">
        <f>SUMIFS(TRANSACTIONS!G:G,TRANSACTIONS!F:F,Table6[[#This Row],[INCOME]],TRANSACTIONS!B:B,"&gt;="&amp;DASHBOARD!$B$6,TRANSACTIONS!B:B,"&lt;="&amp;DASHBOARD!$B$8)</f>
        <v>0</v>
      </c>
      <c r="E29" s="70" t="str">
        <f>IF(TRANSACTIONS!L24="","",TRANSACTIONS!L24)</f>
        <v/>
      </c>
      <c r="F29" s="69">
        <f>SUMIFS(TRANSACTIONS!G:G,TRANSACTIONS!F:F,Table7[[#This Row],[EXPENSES]],TRANSACTIONS!B:B,"&gt;="&amp;DASHBOARD!$B$6,TRANSACTIONS!B:B,"&lt;="&amp;DASHBOARD!$B$8)</f>
        <v>0</v>
      </c>
      <c r="G29" s="71"/>
    </row>
    <row r="30" spans="2:7" ht="15.75">
      <c r="B30" s="68" t="str">
        <f>IF(TRANSACTIONS!J25="","",TRANSACTIONS!J25)</f>
        <v/>
      </c>
      <c r="C30" s="69">
        <f>SUMIFS(TRANSACTIONS!G:G,TRANSACTIONS!F:F,Table6[[#This Row],[INCOME]],TRANSACTIONS!B:B,"&gt;="&amp;DASHBOARD!$B$6,TRANSACTIONS!B:B,"&lt;="&amp;DASHBOARD!$B$8)</f>
        <v>0</v>
      </c>
      <c r="E30" s="70" t="str">
        <f>IF(TRANSACTIONS!L25="","",TRANSACTIONS!L25)</f>
        <v/>
      </c>
      <c r="F30" s="69">
        <f>SUMIFS(TRANSACTIONS!G:G,TRANSACTIONS!F:F,Table7[[#This Row],[EXPENSES]],TRANSACTIONS!B:B,"&gt;="&amp;DASHBOARD!$B$6,TRANSACTIONS!B:B,"&lt;="&amp;DASHBOARD!$B$8)</f>
        <v>0</v>
      </c>
      <c r="G30" s="71"/>
    </row>
    <row r="31" spans="2:7" ht="15.75">
      <c r="B31" s="68" t="str">
        <f>IF(TRANSACTIONS!J26="","",TRANSACTIONS!J26)</f>
        <v/>
      </c>
      <c r="C31" s="72">
        <f>SUMIFS(TRANSACTIONS!G:G,TRANSACTIONS!F:F,Table6[[#This Row],[INCOME]],TRANSACTIONS!B:B,"&gt;="&amp;DASHBOARD!$B$6,TRANSACTIONS!B:B,"&lt;="&amp;DASHBOARD!$B$8)</f>
        <v>0</v>
      </c>
      <c r="E31" s="70" t="str">
        <f>IF(TRANSACTIONS!L26="","",TRANSACTIONS!L26)</f>
        <v/>
      </c>
      <c r="F31" s="69">
        <f>SUMIFS(TRANSACTIONS!G:G,TRANSACTIONS!F:F,Table7[[#This Row],[EXPENSES]],TRANSACTIONS!B:B,"&gt;="&amp;DASHBOARD!$B$6,TRANSACTIONS!B:B,"&lt;="&amp;DASHBOARD!$B$8)</f>
        <v>0</v>
      </c>
      <c r="G31" s="71"/>
    </row>
    <row r="32" spans="2:7" ht="15.75">
      <c r="B32" s="68" t="str">
        <f>IF(TRANSACTIONS!J27="","",TRANSACTIONS!J27)</f>
        <v/>
      </c>
      <c r="C32" s="69">
        <f>SUMIFS(TRANSACTIONS!G:G,TRANSACTIONS!F:F,Table6[[#This Row],[INCOME]],TRANSACTIONS!B:B,"&gt;="&amp;DASHBOARD!$B$6,TRANSACTIONS!B:B,"&lt;="&amp;DASHBOARD!$B$8)</f>
        <v>0</v>
      </c>
      <c r="E32" s="70" t="str">
        <f>IF(TRANSACTIONS!L27="","",TRANSACTIONS!L27)</f>
        <v/>
      </c>
      <c r="F32" s="69">
        <f>SUMIFS(TRANSACTIONS!G:G,TRANSACTIONS!F:F,Table7[[#This Row],[EXPENSES]],TRANSACTIONS!B:B,"&gt;="&amp;DASHBOARD!$B$6,TRANSACTIONS!B:B,"&lt;="&amp;DASHBOARD!$B$8)</f>
        <v>0</v>
      </c>
      <c r="G32" s="71"/>
    </row>
    <row r="33" spans="2:7" ht="15.75">
      <c r="B33" s="68" t="str">
        <f>IF(TRANSACTIONS!J28="","",TRANSACTIONS!J28)</f>
        <v/>
      </c>
      <c r="C33" s="72">
        <f>SUMIFS(TRANSACTIONS!G:G,TRANSACTIONS!F:F,Table6[[#This Row],[INCOME]],TRANSACTIONS!B:B,"&gt;="&amp;DASHBOARD!$B$6,TRANSACTIONS!B:B,"&lt;="&amp;DASHBOARD!$B$8)</f>
        <v>0</v>
      </c>
      <c r="E33" s="70" t="str">
        <f>IF(TRANSACTIONS!L28="","",TRANSACTIONS!L28)</f>
        <v/>
      </c>
      <c r="F33" s="72">
        <f>SUMIFS(TRANSACTIONS!G:G,TRANSACTIONS!F:F,Table7[[#This Row],[EXPENSES]],TRANSACTIONS!B:B,"&gt;="&amp;DASHBOARD!$B$6,TRANSACTIONS!B:B,"&lt;="&amp;DASHBOARD!$B$8)</f>
        <v>0</v>
      </c>
      <c r="G33" s="71"/>
    </row>
    <row r="34" spans="2:7" ht="15.75">
      <c r="B34" s="73" t="str">
        <f>IF(TRANSACTIONS!J29="","",TRANSACTIONS!J29)</f>
        <v/>
      </c>
      <c r="C34" s="69">
        <f>SUMIFS(TRANSACTIONS!G:G,TRANSACTIONS!F:F,Table6[[#This Row],[INCOME]],TRANSACTIONS!B:B,"&gt;="&amp;DASHBOARD!$B$6,TRANSACTIONS!B:B,"&lt;="&amp;DASHBOARD!$B$8)</f>
        <v>0</v>
      </c>
      <c r="E34" s="70" t="str">
        <f>IF(TRANSACTIONS!L29="","",TRANSACTIONS!L29)</f>
        <v/>
      </c>
      <c r="F34" s="69">
        <f>SUMIFS(TRANSACTIONS!G:G,TRANSACTIONS!F:F,Table7[[#This Row],[EXPENSES]],TRANSACTIONS!B:B,"&gt;="&amp;DASHBOARD!$B$6,TRANSACTIONS!B:B,"&lt;="&amp;DASHBOARD!$B$8)</f>
        <v>0</v>
      </c>
    </row>
    <row r="35" spans="2:7" ht="15.75">
      <c r="B35" s="73" t="str">
        <f>IF(TRANSACTIONS!J30="","",TRANSACTIONS!J30)</f>
        <v/>
      </c>
      <c r="C35" s="69">
        <f>SUMIFS(TRANSACTIONS!G:G,TRANSACTIONS!F:F,Table6[[#This Row],[INCOME]],TRANSACTIONS!B:B,"&gt;="&amp;DASHBOARD!$B$6,TRANSACTIONS!B:B,"&lt;="&amp;DASHBOARD!$B$8)</f>
        <v>0</v>
      </c>
      <c r="E35" s="70" t="str">
        <f>IF(TRANSACTIONS!L30="","",TRANSACTIONS!L30)</f>
        <v/>
      </c>
      <c r="F35" s="69">
        <f>SUMIFS(TRANSACTIONS!G:G,TRANSACTIONS!F:F,Table7[[#This Row],[EXPENSES]],TRANSACTIONS!B:B,"&gt;="&amp;DASHBOARD!$B$6,TRANSACTIONS!B:B,"&lt;="&amp;DASHBOARD!$B$8)</f>
        <v>0</v>
      </c>
    </row>
    <row r="36" spans="2:7" ht="15.75">
      <c r="B36" s="74" t="str">
        <f>IF(TRANSACTIONS!J31="","",TRANSACTIONS!J31)</f>
        <v/>
      </c>
      <c r="C36" s="72">
        <f>SUMIFS(TRANSACTIONS!G:G,TRANSACTIONS!F:F,Table6[[#This Row],[INCOME]],TRANSACTIONS!B:B,"&gt;="&amp;DASHBOARD!$B$6,TRANSACTIONS!B:B,"&lt;="&amp;DASHBOARD!$B$8)</f>
        <v>0</v>
      </c>
      <c r="E36" s="70" t="str">
        <f>IF(TRANSACTIONS!L31="","",TRANSACTIONS!L31)</f>
        <v/>
      </c>
      <c r="F36" s="69">
        <f>SUMIFS(TRANSACTIONS!G:G,TRANSACTIONS!F:F,Table7[[#This Row],[EXPENSES]],TRANSACTIONS!B:B,"&gt;="&amp;DASHBOARD!$B$6,TRANSACTIONS!B:B,"&lt;="&amp;DASHBOARD!$B$8)</f>
        <v>0</v>
      </c>
    </row>
    <row r="37" spans="2:7" ht="15.75">
      <c r="B37" s="73" t="str">
        <f>IF(TRANSACTIONS!J32="","",TRANSACTIONS!J32)</f>
        <v/>
      </c>
      <c r="C37" s="69">
        <f>SUMIFS(TRANSACTIONS!G:G,TRANSACTIONS!F:F,Table6[[#This Row],[INCOME]],TRANSACTIONS!B:B,"&gt;="&amp;DASHBOARD!$B$6,TRANSACTIONS!B:B,"&lt;="&amp;DASHBOARD!$B$8)</f>
        <v>0</v>
      </c>
      <c r="E37" s="70" t="str">
        <f>IF(TRANSACTIONS!L32="","",TRANSACTIONS!L32)</f>
        <v/>
      </c>
      <c r="F37" s="69">
        <f>SUMIFS(TRANSACTIONS!G:G,TRANSACTIONS!F:F,Table7[[#This Row],[EXPENSES]],TRANSACTIONS!B:B,"&gt;="&amp;DASHBOARD!$B$6,TRANSACTIONS!B:B,"&lt;="&amp;DASHBOARD!$B$8)</f>
        <v>0</v>
      </c>
    </row>
    <row r="38" spans="2:7" ht="15.75">
      <c r="B38" s="73" t="str">
        <f>IF(TRANSACTIONS!J33="","",TRANSACTIONS!J33)</f>
        <v/>
      </c>
      <c r="C38" s="69">
        <f>SUMIFS(TRANSACTIONS!G:G,TRANSACTIONS!F:F,Table6[[#This Row],[INCOME]],TRANSACTIONS!B:B,"&gt;="&amp;DASHBOARD!$B$6,TRANSACTIONS!B:B,"&lt;="&amp;DASHBOARD!$B$8)</f>
        <v>0</v>
      </c>
      <c r="E38" s="70" t="str">
        <f>IF(TRANSACTIONS!L33="","",TRANSACTIONS!L33)</f>
        <v/>
      </c>
      <c r="F38" s="69">
        <f>SUMIFS(TRANSACTIONS!G:G,TRANSACTIONS!F:F,Table7[[#This Row],[EXPENSES]],TRANSACTIONS!B:B,"&gt;="&amp;DASHBOARD!$B$6,TRANSACTIONS!B:B,"&lt;="&amp;DASHBOARD!$B$8)</f>
        <v>0</v>
      </c>
    </row>
    <row r="39" spans="2:7" ht="15.75">
      <c r="B39" s="73" t="str">
        <f>IF(TRANSACTIONS!J34="","",TRANSACTIONS!J34)</f>
        <v/>
      </c>
      <c r="C39" s="69">
        <f>SUMIFS(TRANSACTIONS!G:G,TRANSACTIONS!F:F,Table6[[#This Row],[INCOME]],TRANSACTIONS!B:B,"&gt;="&amp;DASHBOARD!$B$6,TRANSACTIONS!B:B,"&lt;="&amp;DASHBOARD!$B$8)</f>
        <v>0</v>
      </c>
      <c r="E39" s="70" t="str">
        <f>IF(TRANSACTIONS!L34="","",TRANSACTIONS!L34)</f>
        <v/>
      </c>
      <c r="F39" s="69">
        <f>SUMIFS(TRANSACTIONS!G:G,TRANSACTIONS!F:F,Table7[[#This Row],[EXPENSES]],TRANSACTIONS!B:B,"&gt;="&amp;DASHBOARD!$B$6,TRANSACTIONS!B:B,"&lt;="&amp;DASHBOARD!$B$8)</f>
        <v>0</v>
      </c>
    </row>
    <row r="40" spans="2:7" ht="15.75">
      <c r="B40" s="73" t="str">
        <f>IF(TRANSACTIONS!J35="","",TRANSACTIONS!J35)</f>
        <v/>
      </c>
      <c r="C40" s="69">
        <f>SUMIFS(TRANSACTIONS!G:G,TRANSACTIONS!F:F,Table6[[#This Row],[INCOME]],TRANSACTIONS!B:B,"&gt;="&amp;DASHBOARD!$B$6,TRANSACTIONS!B:B,"&lt;="&amp;DASHBOARD!$B$8)</f>
        <v>0</v>
      </c>
      <c r="E40" s="70" t="str">
        <f>IF(TRANSACTIONS!L35="","",TRANSACTIONS!L35)</f>
        <v/>
      </c>
      <c r="F40" s="69">
        <f>SUMIFS(TRANSACTIONS!G:G,TRANSACTIONS!F:F,Table7[[#This Row],[EXPENSES]],TRANSACTIONS!B:B,"&gt;="&amp;DASHBOARD!$B$6,TRANSACTIONS!B:B,"&lt;="&amp;DASHBOARD!$B$8)</f>
        <v>0</v>
      </c>
    </row>
    <row r="41" spans="2:7" ht="15.75">
      <c r="B41" s="73" t="str">
        <f>IF(TRANSACTIONS!J36="","",TRANSACTIONS!J36)</f>
        <v/>
      </c>
      <c r="C41" s="69">
        <f>SUMIFS(TRANSACTIONS!G:G,TRANSACTIONS!F:F,Table6[[#This Row],[INCOME]],TRANSACTIONS!B:B,"&gt;="&amp;DASHBOARD!$B$6,TRANSACTIONS!B:B,"&lt;="&amp;DASHBOARD!$B$8)</f>
        <v>0</v>
      </c>
      <c r="E41" s="70" t="str">
        <f>IF(TRANSACTIONS!L36="","",TRANSACTIONS!L36)</f>
        <v/>
      </c>
      <c r="F41" s="69">
        <f>SUMIFS(TRANSACTIONS!G:G,TRANSACTIONS!F:F,Table7[[#This Row],[EXPENSES]],TRANSACTIONS!B:B,"&gt;="&amp;DASHBOARD!$B$6,TRANSACTIONS!B:B,"&lt;="&amp;DASHBOARD!$B$8)</f>
        <v>0</v>
      </c>
    </row>
    <row r="42" spans="2:7" ht="15.75">
      <c r="B42" s="73" t="str">
        <f>IF(TRANSACTIONS!J37="","",TRANSACTIONS!J37)</f>
        <v/>
      </c>
      <c r="C42" s="69">
        <f>SUMIFS(TRANSACTIONS!G:G,TRANSACTIONS!F:F,Table6[[#This Row],[INCOME]],TRANSACTIONS!B:B,"&gt;="&amp;DASHBOARD!$B$6,TRANSACTIONS!B:B,"&lt;="&amp;DASHBOARD!$B$8)</f>
        <v>0</v>
      </c>
      <c r="E42" s="70" t="str">
        <f>IF(TRANSACTIONS!L37="","",TRANSACTIONS!L37)</f>
        <v/>
      </c>
      <c r="F42" s="69">
        <f>SUMIFS(TRANSACTIONS!G:G,TRANSACTIONS!F:F,Table7[[#This Row],[EXPENSES]],TRANSACTIONS!B:B,"&gt;="&amp;DASHBOARD!$B$6,TRANSACTIONS!B:B,"&lt;="&amp;DASHBOARD!$B$8)</f>
        <v>0</v>
      </c>
    </row>
    <row r="43" spans="2:7" ht="15.75">
      <c r="B43" s="74" t="str">
        <f>IF(TRANSACTIONS!J38="","",TRANSACTIONS!J38)</f>
        <v/>
      </c>
      <c r="C43" s="72">
        <f>SUMIFS(TRANSACTIONS!G:G,TRANSACTIONS!F:F,Table6[[#This Row],[INCOME]],TRANSACTIONS!B:B,"&gt;="&amp;DASHBOARD!$B$6,TRANSACTIONS!B:B,"&lt;="&amp;DASHBOARD!$B$8)</f>
        <v>0</v>
      </c>
      <c r="E43" s="75" t="str">
        <f>IF(TRANSACTIONS!L38="","",TRANSACTIONS!L38)</f>
        <v/>
      </c>
      <c r="F43" s="72">
        <f>SUMIFS(TRANSACTIONS!G:G,TRANSACTIONS!F:F,Table7[[#This Row],[EXPENSES]],TRANSACTIONS!B:B,"&gt;="&amp;DASHBOARD!$B$6,TRANSACTIONS!B:B,"&lt;="&amp;DASHBOARD!$B$8)</f>
        <v>0</v>
      </c>
    </row>
    <row r="44" spans="2:7" ht="15.75">
      <c r="B44" s="73" t="str">
        <f>IF(TRANSACTIONS!J39="","",TRANSACTIONS!J39)</f>
        <v/>
      </c>
      <c r="C44" s="69">
        <f>SUMIFS(TRANSACTIONS!G:G,TRANSACTIONS!F:F,Table6[[#This Row],[INCOME]],TRANSACTIONS!B:B,"&gt;="&amp;DASHBOARD!$B$6,TRANSACTIONS!B:B,"&lt;="&amp;DASHBOARD!$B$8)</f>
        <v>0</v>
      </c>
      <c r="E44" s="70" t="str">
        <f>IF(TRANSACTIONS!L39="","",TRANSACTIONS!L39)</f>
        <v/>
      </c>
      <c r="F44" s="69">
        <f>SUMIFS(TRANSACTIONS!G:G,TRANSACTIONS!F:F,Table7[[#This Row],[EXPENSES]],TRANSACTIONS!B:B,"&gt;="&amp;DASHBOARD!$B$6,TRANSACTIONS!B:B,"&lt;="&amp;DASHBOARD!$B$8)</f>
        <v>0</v>
      </c>
    </row>
    <row r="45" spans="2:7" ht="15.75">
      <c r="B45" s="74" t="str">
        <f>IF(TRANSACTIONS!J40="","",TRANSACTIONS!J40)</f>
        <v/>
      </c>
      <c r="C45" s="72">
        <f>SUMIFS(TRANSACTIONS!G:G,TRANSACTIONS!F:F,Table6[[#This Row],[INCOME]],TRANSACTIONS!B:B,"&gt;="&amp;DASHBOARD!$B$6,TRANSACTIONS!B:B,"&lt;="&amp;DASHBOARD!$B$8)</f>
        <v>0</v>
      </c>
      <c r="E45" s="75" t="str">
        <f>IF(TRANSACTIONS!L40="","",TRANSACTIONS!L40)</f>
        <v/>
      </c>
      <c r="F45" s="72">
        <f>SUMIFS(TRANSACTIONS!G:G,TRANSACTIONS!F:F,Table7[[#This Row],[EXPENSES]],TRANSACTIONS!B:B,"&gt;="&amp;DASHBOARD!$B$6,TRANSACTIONS!B:B,"&lt;="&amp;DASHBOARD!$B$8)</f>
        <v>0</v>
      </c>
    </row>
  </sheetData>
  <sheetProtection algorithmName="SHA-512" hashValue="wfZ8DAgpv8b3nslspH9pflDSgXID9d0AwpRV/zzXeGQSVFL90SVTe8P4B+QXOLnVsDsxpobX7U4PGmuExoWNYg==" saltValue="1MGmRUvBdwLEMEEcqlruAg==" spinCount="100000" sheet="1" objects="1" scenarios="1"/>
  <mergeCells count="9">
    <mergeCell ref="B1:AL1"/>
    <mergeCell ref="J5:J6"/>
    <mergeCell ref="J7:J8"/>
    <mergeCell ref="B5:C5"/>
    <mergeCell ref="B6:C6"/>
    <mergeCell ref="B7:C7"/>
    <mergeCell ref="B8:C8"/>
    <mergeCell ref="H5:H6"/>
    <mergeCell ref="H7:H8"/>
  </mergeCells>
  <conditionalFormatting sqref="F9:G9">
    <cfRule type="cellIs" dxfId="46" priority="4" operator="lessThan">
      <formula>0</formula>
    </cfRule>
  </conditionalFormatting>
  <conditionalFormatting sqref="F9">
    <cfRule type="cellIs" dxfId="45" priority="1" operator="lessThan">
      <formula>0</formula>
    </cfRule>
    <cfRule type="cellIs" dxfId="44" priority="2" operator="lessThan">
      <formula>0</formula>
    </cfRule>
    <cfRule type="cellIs" dxfId="43" priority="3" operator="lessThan">
      <formula>0</formula>
    </cfRule>
  </conditionalFormatting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47D40-16A7-4D7E-B3F1-31BAF956A8C2}">
  <sheetPr>
    <tabColor rgb="FF7030A0"/>
  </sheetPr>
  <dimension ref="A1:R27"/>
  <sheetViews>
    <sheetView showGridLines="0" showRowColHeaders="0" tabSelected="1" zoomScaleNormal="100" workbookViewId="0">
      <selection activeCell="G8" sqref="G8:I10"/>
    </sheetView>
  </sheetViews>
  <sheetFormatPr defaultColWidth="0" defaultRowHeight="15"/>
  <cols>
    <col min="1" max="1" width="4.7109375" style="11" customWidth="1"/>
    <col min="2" max="2" width="17.7109375" style="11" customWidth="1"/>
    <col min="3" max="5" width="27.7109375" style="11" customWidth="1"/>
    <col min="6" max="6" width="5.140625" style="11" customWidth="1"/>
    <col min="7" max="8" width="21.42578125" style="11" bestFit="1" customWidth="1"/>
    <col min="9" max="9" width="15" style="11" customWidth="1"/>
    <col min="10" max="10" width="2.28515625" style="11" customWidth="1"/>
    <col min="11" max="18" width="0" style="11" hidden="1"/>
    <col min="19" max="16384" width="9.140625" style="11" hidden="1"/>
  </cols>
  <sheetData>
    <row r="1" spans="1:18" ht="125.25" customHeight="1" thickBot="1">
      <c r="A1" s="76" t="s">
        <v>63</v>
      </c>
      <c r="B1" s="76"/>
      <c r="C1" s="76"/>
      <c r="D1" s="76"/>
      <c r="E1" s="76"/>
      <c r="F1" s="76"/>
      <c r="G1" s="76"/>
      <c r="H1" s="76"/>
      <c r="I1" s="76"/>
      <c r="J1" s="9"/>
      <c r="K1" s="9"/>
      <c r="L1" s="9"/>
      <c r="M1" s="9"/>
      <c r="N1" s="9"/>
      <c r="O1" s="9"/>
      <c r="P1" s="9"/>
      <c r="Q1" s="9"/>
      <c r="R1" s="9"/>
    </row>
    <row r="2" spans="1:18" ht="8.25" customHeight="1">
      <c r="A2" s="13"/>
      <c r="B2" s="77"/>
      <c r="C2" s="78"/>
      <c r="D2" s="78"/>
      <c r="E2" s="78"/>
      <c r="F2" s="78"/>
      <c r="G2" s="78"/>
      <c r="H2" s="78"/>
      <c r="I2" s="78"/>
      <c r="J2" s="9"/>
      <c r="K2" s="9"/>
      <c r="L2" s="9"/>
      <c r="M2" s="9"/>
      <c r="N2" s="9"/>
      <c r="O2" s="9"/>
      <c r="P2" s="9"/>
    </row>
    <row r="3" spans="1:18" ht="15" customHeight="1">
      <c r="B3" s="7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8" ht="35.25" customHeight="1">
      <c r="B4" s="80" t="s">
        <v>48</v>
      </c>
      <c r="C4" s="81">
        <v>2025</v>
      </c>
    </row>
    <row r="6" spans="1:18" ht="33" customHeight="1">
      <c r="B6" s="62" t="s">
        <v>2</v>
      </c>
      <c r="C6" s="82" t="s">
        <v>49</v>
      </c>
      <c r="D6" s="82" t="s">
        <v>50</v>
      </c>
      <c r="E6" s="66" t="s">
        <v>51</v>
      </c>
      <c r="G6" s="83" t="s">
        <v>62</v>
      </c>
      <c r="H6" s="83"/>
      <c r="I6" s="83"/>
    </row>
    <row r="7" spans="1:18" ht="18.75">
      <c r="B7" s="84" t="s">
        <v>52</v>
      </c>
      <c r="C7" s="85">
        <f>IFERROR(SUMIFS(MYTRANSACTIONS[AMOUNT], MYTRANSACTIONS[MONTH], B7, MYTRANSACTIONS[YEAR], $C$4, MYTRANSACTIONS[ITEM], "Income"), 0)</f>
        <v>300000</v>
      </c>
      <c r="D7" s="85">
        <f>IFERROR(SUMIFS(MYTRANSACTIONS[AMOUNT], MYTRANSACTIONS[MONTH], B7, MYTRANSACTIONS[YEAR], $C$4, MYTRANSACTIONS[ITEM], "Expense"), 0)</f>
        <v>0</v>
      </c>
      <c r="E7" s="86">
        <f>C7-D7</f>
        <v>300000</v>
      </c>
      <c r="G7" s="83"/>
      <c r="H7" s="83"/>
      <c r="I7" s="83"/>
    </row>
    <row r="8" spans="1:18" ht="18.75">
      <c r="B8" s="84" t="s">
        <v>33</v>
      </c>
      <c r="C8" s="85">
        <f>IFERROR(SUMIFS(MYTRANSACTIONS[AMOUNT], MYTRANSACTIONS[MONTH], B8, MYTRANSACTIONS[YEAR], $C$4, MYTRANSACTIONS[ITEM], "Income"), 0)</f>
        <v>100000</v>
      </c>
      <c r="D8" s="85">
        <f>IFERROR(SUMIFS(MYTRANSACTIONS[AMOUNT], MYTRANSACTIONS[MONTH], B8, MYTRANSACTIONS[YEAR], $C$4, MYTRANSACTIONS[ITEM], "Expense"), 0)</f>
        <v>169000</v>
      </c>
      <c r="E8" s="86">
        <f t="shared" ref="E8:E18" si="0">C8-D8</f>
        <v>-69000</v>
      </c>
      <c r="G8" s="87" t="str">
        <f>IF(MAX(E7:E18)=0, "Ooops, Not Any", INDEX(Table1[MONTH], MATCH(MAX(E7:E18), Table1[Net Balance], 0)))</f>
        <v>Dec</v>
      </c>
      <c r="H8" s="87"/>
      <c r="I8" s="87"/>
    </row>
    <row r="9" spans="1:18" ht="18.75">
      <c r="B9" s="84" t="s">
        <v>44</v>
      </c>
      <c r="C9" s="85">
        <f>IFERROR(SUMIFS(MYTRANSACTIONS[AMOUNT], MYTRANSACTIONS[MONTH], B9, MYTRANSACTIONS[YEAR], $C$4, MYTRANSACTIONS[ITEM], "Income"), 0)</f>
        <v>0</v>
      </c>
      <c r="D9" s="85">
        <f>IFERROR(SUMIFS(MYTRANSACTIONS[AMOUNT], MYTRANSACTIONS[MONTH], B9, MYTRANSACTIONS[YEAR], $C$4, MYTRANSACTIONS[ITEM], "Expense"), 0)</f>
        <v>92000</v>
      </c>
      <c r="E9" s="86">
        <f t="shared" si="0"/>
        <v>-92000</v>
      </c>
      <c r="G9" s="87"/>
      <c r="H9" s="87"/>
      <c r="I9" s="87"/>
    </row>
    <row r="10" spans="1:18" ht="18.75">
      <c r="B10" s="84" t="s">
        <v>45</v>
      </c>
      <c r="C10" s="85">
        <f>IFERROR(SUMIFS(MYTRANSACTIONS[AMOUNT], MYTRANSACTIONS[MONTH], B10, MYTRANSACTIONS[YEAR], $C$4, MYTRANSACTIONS[ITEM], "Income"), 0)</f>
        <v>95000</v>
      </c>
      <c r="D10" s="85">
        <f>IFERROR(SUMIFS(MYTRANSACTIONS[AMOUNT], MYTRANSACTIONS[MONTH], B10, MYTRANSACTIONS[YEAR], $C$4, MYTRANSACTIONS[ITEM], "Expense"), 0)</f>
        <v>0</v>
      </c>
      <c r="E10" s="86">
        <f t="shared" si="0"/>
        <v>95000</v>
      </c>
      <c r="G10" s="87"/>
      <c r="H10" s="87"/>
      <c r="I10" s="87"/>
    </row>
    <row r="11" spans="1:18" ht="18.75">
      <c r="B11" s="84" t="s">
        <v>53</v>
      </c>
      <c r="C11" s="85">
        <f>IFERROR(SUMIFS(MYTRANSACTIONS[AMOUNT], MYTRANSACTIONS[MONTH], B11, MYTRANSACTIONS[YEAR], $C$4, MYTRANSACTIONS[ITEM], "Income"), 0)</f>
        <v>0</v>
      </c>
      <c r="D11" s="85">
        <f>IFERROR(SUMIFS(MYTRANSACTIONS[AMOUNT], MYTRANSACTIONS[MONTH], B11, MYTRANSACTIONS[YEAR], $C$4, MYTRANSACTIONS[ITEM], "Expense"), 0)</f>
        <v>0</v>
      </c>
      <c r="E11" s="86">
        <f t="shared" si="0"/>
        <v>0</v>
      </c>
      <c r="G11" s="88">
        <f>MAX(Table1[Net Balance])</f>
        <v>500000</v>
      </c>
      <c r="H11" s="88"/>
      <c r="I11" s="88"/>
    </row>
    <row r="12" spans="1:18" ht="18.75">
      <c r="B12" s="84" t="s">
        <v>46</v>
      </c>
      <c r="C12" s="85">
        <f>IFERROR(SUMIFS(MYTRANSACTIONS[AMOUNT], MYTRANSACTIONS[MONTH], B12, MYTRANSACTIONS[YEAR], $C$4, MYTRANSACTIONS[ITEM], "Income"), 0)</f>
        <v>96000</v>
      </c>
      <c r="D12" s="85">
        <f>IFERROR(SUMIFS(MYTRANSACTIONS[AMOUNT], MYTRANSACTIONS[MONTH], B12, MYTRANSACTIONS[YEAR], $C$4, MYTRANSACTIONS[ITEM], "Expense"), 0)</f>
        <v>0</v>
      </c>
      <c r="E12" s="86">
        <f t="shared" si="0"/>
        <v>96000</v>
      </c>
      <c r="G12" s="88"/>
      <c r="H12" s="88"/>
      <c r="I12" s="88"/>
    </row>
    <row r="13" spans="1:18" ht="18.75">
      <c r="B13" s="84" t="s">
        <v>54</v>
      </c>
      <c r="C13" s="85">
        <f>IFERROR(SUMIFS(MYTRANSACTIONS[AMOUNT], MYTRANSACTIONS[MONTH], B13, MYTRANSACTIONS[YEAR], $C$4, MYTRANSACTIONS[ITEM], "Income"), 0)</f>
        <v>0</v>
      </c>
      <c r="D13" s="85">
        <f>IFERROR(SUMIFS(MYTRANSACTIONS[AMOUNT], MYTRANSACTIONS[MONTH], B13, MYTRANSACTIONS[YEAR], $C$4, MYTRANSACTIONS[ITEM], "Expense"), 0)</f>
        <v>0</v>
      </c>
      <c r="E13" s="86">
        <f t="shared" si="0"/>
        <v>0</v>
      </c>
      <c r="G13" s="89" t="s">
        <v>61</v>
      </c>
      <c r="H13" s="89"/>
      <c r="I13" s="89"/>
    </row>
    <row r="14" spans="1:18" ht="18.75">
      <c r="B14" s="84" t="s">
        <v>55</v>
      </c>
      <c r="C14" s="85">
        <f>IFERROR(SUMIFS(MYTRANSACTIONS[AMOUNT], MYTRANSACTIONS[MONTH], B14, MYTRANSACTIONS[YEAR], $C$4, MYTRANSACTIONS[ITEM], "Income"), 0)</f>
        <v>0</v>
      </c>
      <c r="D14" s="85">
        <f>IFERROR(SUMIFS(MYTRANSACTIONS[AMOUNT], MYTRANSACTIONS[MONTH], B14, MYTRANSACTIONS[YEAR], $C$4, MYTRANSACTIONS[ITEM], "Expense"), 0)</f>
        <v>0</v>
      </c>
      <c r="E14" s="86">
        <f t="shared" si="0"/>
        <v>0</v>
      </c>
      <c r="G14" s="89"/>
      <c r="H14" s="89"/>
      <c r="I14" s="89"/>
    </row>
    <row r="15" spans="1:18" ht="18.75">
      <c r="B15" s="84" t="s">
        <v>47</v>
      </c>
      <c r="C15" s="85">
        <f>IFERROR(SUMIFS(MYTRANSACTIONS[AMOUNT], MYTRANSACTIONS[MONTH], B15, MYTRANSACTIONS[YEAR], $C$4, MYTRANSACTIONS[ITEM], "Income"), 0)</f>
        <v>0</v>
      </c>
      <c r="D15" s="85">
        <f>IFERROR(SUMIFS(MYTRANSACTIONS[AMOUNT], MYTRANSACTIONS[MONTH], B15, MYTRANSACTIONS[YEAR], $C$4, MYTRANSACTIONS[ITEM], "Expense"), 0)</f>
        <v>97000</v>
      </c>
      <c r="E15" s="86">
        <f t="shared" si="0"/>
        <v>-97000</v>
      </c>
      <c r="G15" s="87" t="str">
        <f>IF(MIN(E7:E18)=0, "Waow, Not Any", INDEX(Table1[MONTH], MATCH(MIN(E7:E18), Table1[Net Balance], 0)))</f>
        <v>Sep</v>
      </c>
      <c r="H15" s="87"/>
      <c r="I15" s="87"/>
    </row>
    <row r="16" spans="1:18" ht="18.75">
      <c r="B16" s="84" t="s">
        <v>56</v>
      </c>
      <c r="C16" s="85">
        <f>IFERROR(SUMIFS(MYTRANSACTIONS[AMOUNT], MYTRANSACTIONS[MONTH], B16, MYTRANSACTIONS[YEAR], $C$4, MYTRANSACTIONS[ITEM], "Income"), 0)</f>
        <v>0</v>
      </c>
      <c r="D16" s="85">
        <f>IFERROR(SUMIFS(MYTRANSACTIONS[AMOUNT], MYTRANSACTIONS[MONTH], B16, MYTRANSACTIONS[YEAR], $C$4, MYTRANSACTIONS[ITEM], "Expense"), 0)</f>
        <v>0</v>
      </c>
      <c r="E16" s="86">
        <f t="shared" si="0"/>
        <v>0</v>
      </c>
      <c r="G16" s="87"/>
      <c r="H16" s="87"/>
      <c r="I16" s="87"/>
    </row>
    <row r="17" spans="2:9" ht="18.75">
      <c r="B17" s="84" t="s">
        <v>57</v>
      </c>
      <c r="C17" s="85">
        <f>IFERROR(SUMIFS(MYTRANSACTIONS[AMOUNT], MYTRANSACTIONS[MONTH], B17, MYTRANSACTIONS[YEAR], $C$4, MYTRANSACTIONS[ITEM], "Income"), 0)</f>
        <v>0</v>
      </c>
      <c r="D17" s="85">
        <f>IFERROR(SUMIFS(MYTRANSACTIONS[AMOUNT], MYTRANSACTIONS[MONTH], B17, MYTRANSACTIONS[YEAR], $C$4, MYTRANSACTIONS[ITEM], "Expense"), 0)</f>
        <v>0</v>
      </c>
      <c r="E17" s="86">
        <f t="shared" si="0"/>
        <v>0</v>
      </c>
      <c r="G17" s="87"/>
      <c r="H17" s="87"/>
      <c r="I17" s="87"/>
    </row>
    <row r="18" spans="2:9" ht="18.75">
      <c r="B18" s="90" t="s">
        <v>58</v>
      </c>
      <c r="C18" s="91">
        <f>IFERROR(SUMIFS(MYTRANSACTIONS[AMOUNT], MYTRANSACTIONS[MONTH], B18, MYTRANSACTIONS[YEAR], $C$4, MYTRANSACTIONS[ITEM], "Income"), 0)</f>
        <v>500000</v>
      </c>
      <c r="D18" s="91">
        <f>IFERROR(SUMIFS(MYTRANSACTIONS[AMOUNT], MYTRANSACTIONS[MONTH], B18, MYTRANSACTIONS[YEAR], $C$4, MYTRANSACTIONS[ITEM], "Expense"), 0)</f>
        <v>0</v>
      </c>
      <c r="E18" s="92">
        <f t="shared" si="0"/>
        <v>500000</v>
      </c>
      <c r="G18" s="93">
        <f>MIN(Table1[Net Balance])</f>
        <v>-97000</v>
      </c>
      <c r="H18" s="93"/>
      <c r="I18" s="93"/>
    </row>
    <row r="19" spans="2:9" ht="19.5" thickBot="1">
      <c r="B19" s="94" t="s">
        <v>59</v>
      </c>
      <c r="C19" s="95">
        <f>SUM(C7:C18)</f>
        <v>1091000</v>
      </c>
      <c r="D19" s="95">
        <f>SUM(D7:D18)</f>
        <v>358000</v>
      </c>
      <c r="E19" s="95">
        <f>SUM(E7:E18)</f>
        <v>733000</v>
      </c>
      <c r="G19" s="93"/>
      <c r="H19" s="93"/>
      <c r="I19" s="93"/>
    </row>
    <row r="21" spans="2:9">
      <c r="D21" s="96"/>
    </row>
    <row r="22" spans="2:9">
      <c r="B22" s="97" t="s">
        <v>64</v>
      </c>
      <c r="C22" s="97"/>
      <c r="D22" s="97"/>
      <c r="E22" s="97"/>
      <c r="F22" s="97"/>
      <c r="G22" s="97"/>
      <c r="H22" s="97"/>
      <c r="I22" s="97"/>
    </row>
    <row r="23" spans="2:9" ht="15" customHeight="1">
      <c r="B23" s="97"/>
      <c r="C23" s="97"/>
      <c r="D23" s="97"/>
      <c r="E23" s="97"/>
      <c r="F23" s="97"/>
      <c r="G23" s="97"/>
      <c r="H23" s="97"/>
      <c r="I23" s="97"/>
    </row>
    <row r="24" spans="2:9" ht="15" customHeight="1">
      <c r="B24" s="97"/>
      <c r="C24" s="97"/>
      <c r="D24" s="97"/>
      <c r="E24" s="97"/>
      <c r="F24" s="97"/>
      <c r="G24" s="97"/>
      <c r="H24" s="97"/>
      <c r="I24" s="97"/>
    </row>
    <row r="25" spans="2:9" ht="15" customHeight="1">
      <c r="B25" s="97"/>
      <c r="C25" s="97"/>
      <c r="D25" s="97"/>
      <c r="E25" s="97"/>
      <c r="F25" s="97"/>
      <c r="G25" s="97"/>
      <c r="H25" s="97"/>
      <c r="I25" s="97"/>
    </row>
    <row r="26" spans="2:9">
      <c r="B26" s="97"/>
      <c r="C26" s="97"/>
      <c r="D26" s="97"/>
      <c r="E26" s="97"/>
      <c r="F26" s="97"/>
      <c r="G26" s="97"/>
      <c r="H26" s="97"/>
      <c r="I26" s="97"/>
    </row>
    <row r="27" spans="2:9" ht="5.25" customHeight="1">
      <c r="B27" s="13"/>
      <c r="C27" s="13"/>
      <c r="D27" s="13"/>
      <c r="E27" s="13"/>
      <c r="F27" s="13"/>
      <c r="G27" s="13"/>
      <c r="H27" s="13"/>
      <c r="I27" s="13"/>
    </row>
  </sheetData>
  <sheetProtection algorithmName="SHA-512" hashValue="gfd5XiZi6NZCpIyPHQc5AZR3eKRJGqE7wTJXxf2MVT/4vC9PpUG7K2W/yYDET0ixFrfuHvvwFugf9oCYXxIt4w==" saltValue="YBKzv8EsyFdYtzLCUPQmtw==" spinCount="100000" sheet="1" objects="1" scenarios="1"/>
  <mergeCells count="8">
    <mergeCell ref="B22:I26"/>
    <mergeCell ref="A1:I1"/>
    <mergeCell ref="G6:I7"/>
    <mergeCell ref="G8:I10"/>
    <mergeCell ref="G11:I12"/>
    <mergeCell ref="G13:I14"/>
    <mergeCell ref="G15:I17"/>
    <mergeCell ref="G18:I19"/>
  </mergeCells>
  <conditionalFormatting sqref="E7:E18">
    <cfRule type="cellIs" dxfId="36" priority="5" operator="lessThan">
      <formula>0</formula>
    </cfRule>
  </conditionalFormatting>
  <conditionalFormatting sqref="D7:D19">
    <cfRule type="cellIs" dxfId="35" priority="4" operator="greaterThan">
      <formula>0</formula>
    </cfRule>
  </conditionalFormatting>
  <conditionalFormatting sqref="G18:I19">
    <cfRule type="cellIs" dxfId="34" priority="3" operator="equal">
      <formula>0</formula>
    </cfRule>
    <cfRule type="cellIs" dxfId="33" priority="2" operator="equal">
      <formula>0</formula>
    </cfRule>
    <cfRule type="cellIs" dxfId="32" priority="1" operator="equal">
      <formula>0</formula>
    </cfRule>
  </conditionalFormatting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Sheet1</vt:lpstr>
      <vt:lpstr>TRANSACTIONS</vt:lpstr>
      <vt:lpstr>DASHBOARD</vt:lpstr>
      <vt:lpstr>YEARLY FINANCIAL OVERVIEW</vt:lpstr>
      <vt:lpstr>EXPENSESSSS</vt:lpstr>
      <vt:lpstr>EXPENSESTOTAL</vt:lpstr>
      <vt:lpstr>incomes</vt:lpstr>
      <vt:lpstr>incomestotal</vt:lpstr>
    </vt:vector>
  </TitlesOfParts>
  <Company>EFU Life Assurance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 Sec -Muhammad Arqum</dc:creator>
  <cp:lastModifiedBy>Com Sec -Muhammad Arqum</cp:lastModifiedBy>
  <dcterms:created xsi:type="dcterms:W3CDTF">2025-10-20T09:18:48Z</dcterms:created>
  <dcterms:modified xsi:type="dcterms:W3CDTF">2025-11-05T06:26:25Z</dcterms:modified>
</cp:coreProperties>
</file>